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'F1_ESF'!$2:$5</definedName>
    <definedName name="_xlnm.Print_Titles" localSheetId="3">'F4_BP'!$1:$5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<sst xmlns="http://schemas.openxmlformats.org/spreadsheetml/2006/main" count="730" uniqueCount="508">
  <si>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</si>
  <si>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</si>
  <si>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</si>
  <si>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</si>
  <si>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</si>
  <si>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</si>
  <si>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</si>
  <si>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</si>
  <si>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</si>
  <si>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</si>
  <si>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</si>
  <si>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</si>
  <si>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</si>
  <si>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</si>
  <si>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</si>
  <si>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</si>
  <si>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</si>
  <si>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</si>
  <si>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</si>
  <si>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</si>
  <si>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</si>
  <si>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</si>
  <si>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</si>
  <si>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</si>
  <si>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</si>
  <si>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</si>
  <si>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</si>
  <si>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</si>
  <si>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</si>
  <si>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</si>
  <si>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</si>
  <si>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</si>
  <si>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</si>
  <si>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</si>
  <si>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</si>
  <si>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</si>
  <si>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</si>
  <si>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</si>
  <si>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</si>
  <si>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</si>
  <si>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</si>
  <si>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</si>
  <si>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</si>
  <si>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</si>
  <si>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</si>
  <si>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</si>
  <si>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</si>
  <si>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</si>
  <si>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</si>
  <si>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</si>
  <si>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</si>
  <si>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</si>
  <si>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</si>
  <si>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</si>
  <si>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</si>
  <si>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</si>
  <si>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</si>
  <si>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</si>
  <si>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</si>
  <si>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</si>
  <si>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</si>
  <si>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</si>
  <si>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</si>
  <si>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</si>
  <si>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</si>
  <si>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</si>
  <si>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</si>
  <si>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</si>
  <si>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</si>
  <si>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</si>
  <si>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</si>
  <si>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</si>
  <si>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</si>
  <si>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</si>
  <si>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</si>
  <si>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</si>
  <si>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</si>
  <si>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</si>
  <si>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</si>
  <si>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</si>
  <si>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</si>
  <si>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</si>
  <si>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</si>
  <si>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</si>
  <si>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</si>
  <si>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</si>
  <si>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</si>
  <si>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</si>
  <si>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</si>
  <si>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</si>
  <si>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</si>
  <si>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</si>
  <si>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</si>
  <si>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</si>
  <si>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</si>
  <si>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</si>
  <si>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</si>
  <si>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</si>
  <si>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</si>
  <si>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</si>
  <si>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</si>
  <si>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</si>
  <si>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</si>
  <si>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</si>
  <si>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</si>
  <si>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</si>
  <si>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</si>
  <si>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</si>
  <si>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</si>
  <si>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</si>
  <si>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</si>
  <si>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</si>
  <si>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</si>
  <si>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</si>
  <si>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</si>
  <si>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</si>
  <si>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</si>
  <si>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</si>
  <si>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</si>
  <si>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</si>
  <si>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2015 (e)</t>
  </si>
  <si>
    <t>Al 31 de diciembre de 2016 y al 31 de Diciembre de 2015 (b)</t>
  </si>
  <si>
    <t>31 de diciembre de 2016 (b)</t>
  </si>
  <si>
    <t>PODER EJECUTIVO DEL ESTADO DE NAYARIT</t>
  </si>
  <si>
    <t>Informe Analítico de la Deuda Pública y Otros Pasivos - LDF</t>
  </si>
  <si>
    <t>Del 1 de Enero al 31 de Diciembre de 2016 (b)</t>
  </si>
  <si>
    <t>Denominación de la Deuda Pública y Otros Pasivos</t>
  </si>
  <si>
    <t>Saldo al 31 de diciembre de 2015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</si>
  <si>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</si>
  <si>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</si>
  <si>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</si>
  <si>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</si>
  <si>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</si>
  <si>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</si>
  <si>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</si>
  <si>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</si>
  <si>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</si>
  <si>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</si>
  <si>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</si>
  <si>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</si>
  <si>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</si>
  <si>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</si>
  <si>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</si>
  <si>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</si>
  <si>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</si>
  <si>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</si>
  <si>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</si>
  <si>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</si>
  <si>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</si>
  <si>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</si>
  <si>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</si>
  <si>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</si>
  <si>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</si>
  <si>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</si>
  <si>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</si>
  <si>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</si>
  <si>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</si>
  <si>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D. Deuda Contingente 4</t>
  </si>
  <si>
    <t>E. Deuda Contingente 5</t>
  </si>
  <si>
    <t>F. Deuda Contingente 6</t>
  </si>
  <si>
    <t>G. Deuda Contingente 7</t>
  </si>
  <si>
    <t>H. Deuda Contingente 8</t>
  </si>
  <si>
    <t>I. Deuda Contingente 9</t>
  </si>
  <si>
    <t>J. Deuda Contingente 10</t>
  </si>
  <si>
    <t>K. Deuda Contingente 11</t>
  </si>
  <si>
    <t>L. Deuda Contingente 12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</si>
  <si>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</si>
  <si>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</si>
  <si>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</si>
  <si>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</si>
  <si>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</si>
  <si>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</si>
  <si>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</si>
  <si>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</si>
  <si>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</si>
  <si>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</si>
  <si>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</si>
  <si>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</si>
  <si>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</si>
  <si>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</si>
  <si>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</si>
  <si>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</si>
  <si>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TIIE + 2.50</t>
  </si>
  <si>
    <t>B. Crédito 2</t>
  </si>
  <si>
    <t>C. Crédito 3</t>
  </si>
  <si>
    <t>2</t>
  </si>
  <si>
    <t>D. Crédito 4</t>
  </si>
  <si>
    <t>1</t>
  </si>
  <si>
    <t>E. Crédito 5</t>
  </si>
  <si>
    <t>6</t>
  </si>
  <si>
    <t>F. Crédito 6</t>
  </si>
  <si>
    <t>TIIE + 2.75</t>
  </si>
  <si>
    <t>G. Crédito 7</t>
  </si>
  <si>
    <t>H. Crédito 8</t>
  </si>
  <si>
    <t>TIIE + 2.85</t>
  </si>
  <si>
    <t>I. Crédito 9</t>
  </si>
  <si>
    <t>J. Crédito 10</t>
  </si>
  <si>
    <t>TIIE + 3.00</t>
  </si>
  <si>
    <t>K. Crédito 11</t>
  </si>
  <si>
    <t>L. Crédito 12</t>
  </si>
  <si>
    <t>M. Crédito 13</t>
  </si>
  <si>
    <t>N. Crédito 14</t>
  </si>
  <si>
    <t>O. Crédito 15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</si>
  <si>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</si>
  <si>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</si>
  <si>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</si>
  <si>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</si>
  <si>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</si>
  <si>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</si>
  <si>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</si>
  <si>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</si>
  <si>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</si>
  <si>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</si>
  <si>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</si>
  <si>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</si>
  <si>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</si>
  <si>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</si>
  <si>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</si>
  <si>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</si>
  <si>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</si>
  <si>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</si>
  <si>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</si>
  <si>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</si>
  <si>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</si>
  <si>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</si>
  <si>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</si>
  <si>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</si>
  <si>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</si>
  <si>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</si>
  <si>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</si>
  <si>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</si>
  <si>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</si>
  <si>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</si>
  <si>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</si>
  <si>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</si>
  <si>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</si>
  <si>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</si>
  <si>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</si>
  <si>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</si>
  <si>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</si>
  <si>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</si>
  <si>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</si>
  <si>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</si>
  <si>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</si>
  <si>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</si>
  <si>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</si>
  <si>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</si>
  <si>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</si>
  <si>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</si>
  <si>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</si>
  <si>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</si>
  <si>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</si>
  <si>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</si>
  <si>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</si>
  <si>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</si>
  <si>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</si>
  <si>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</si>
  <si>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</si>
  <si>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</si>
  <si>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</si>
  <si>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</si>
  <si>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</si>
  <si>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</si>
  <si>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</si>
  <si>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</si>
  <si>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</si>
  <si>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</si>
  <si>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</si>
  <si>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</si>
  <si>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</si>
  <si>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</si>
  <si>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</si>
  <si>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</si>
  <si>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</si>
  <si>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</si>
  <si>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</si>
  <si>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</si>
  <si>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</si>
  <si>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</si>
  <si>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</si>
  <si>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</si>
  <si>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</si>
  <si>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</si>
  <si>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</si>
  <si>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</si>
  <si>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</si>
  <si>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</si>
  <si>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</si>
  <si>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</si>
  <si>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</si>
  <si>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</si>
  <si>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</si>
  <si>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</si>
  <si>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</si>
  <si>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</si>
  <si>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</si>
  <si>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</si>
  <si>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</si>
  <si>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</si>
  <si>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</si>
  <si>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</si>
  <si>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</si>
  <si>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</si>
  <si>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</si>
  <si>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</si>
  <si>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</si>
  <si>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</si>
  <si>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</si>
  <si>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</si>
  <si>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</si>
  <si>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</si>
  <si>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</si>
  <si>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</si>
  <si>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</si>
  <si>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</si>
  <si>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</si>
  <si>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</si>
  <si>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</si>
  <si>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</si>
  <si>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</si>
  <si>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</si>
  <si>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</si>
  <si>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</si>
  <si>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</si>
  <si>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</si>
  <si>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</si>
  <si>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</si>
  <si>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</si>
  <si>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</si>
  <si>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</si>
  <si>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</si>
  <si>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</si>
  <si>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</si>
  <si>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</si>
  <si>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</si>
  <si>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</si>
  <si>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</si>
  <si>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</si>
  <si>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</si>
  <si>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</si>
  <si>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</si>
  <si>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</si>
  <si>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</si>
  <si>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</si>
  <si>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</si>
  <si>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</si>
  <si>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</si>
  <si>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</si>
  <si>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</si>
  <si>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</si>
  <si>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</si>
  <si>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</si>
  <si>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</si>
  <si>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</si>
  <si>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</si>
  <si>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</si>
  <si>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</si>
  <si>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</si>
  <si>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</si>
  <si>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</si>
  <si>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</si>
  <si>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</si>
  <si>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</si>
  <si>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</si>
  <si>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</si>
  <si>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</si>
  <si>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</si>
  <si>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</si>
  <si>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</si>
  <si>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</si>
  <si>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</si>
  <si>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</si>
  <si>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</si>
  <si>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</si>
  <si>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</si>
  <si>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</si>
  <si>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</si>
  <si>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</si>
  <si>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</si>
  <si>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</si>
  <si>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</si>
  <si>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</si>
  <si>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</si>
  <si>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</si>
  <si>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</si>
  <si>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</si>
  <si>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</si>
  <si>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</si>
  <si>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</si>
  <si>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</si>
  <si>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</si>
  <si>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</si>
  <si>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</si>
  <si>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</si>
  <si>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</si>
  <si>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</si>
  <si>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</si>
  <si>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</si>
  <si>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A.  PODER LEGISLATIVO</t>
  </si>
  <si>
    <t>B. PODER EJECUTIVO</t>
  </si>
  <si>
    <t>Despacho del Ejecutivo</t>
  </si>
  <si>
    <t>Secretaría General de Gobierno</t>
  </si>
  <si>
    <t>Fiscalía General del Estado</t>
  </si>
  <si>
    <t>Secretaría de Administración y Finanzas</t>
  </si>
  <si>
    <t>Secretaría de Planeación, Programación y Presupuesto</t>
  </si>
  <si>
    <t>Secretaría de Educación</t>
  </si>
  <si>
    <t>Secretaría de la Contraloría General</t>
  </si>
  <si>
    <t>Secretaría de Turismo</t>
  </si>
  <si>
    <t>Secretaría del Trabajo, Productividad y Desarrollo Económico</t>
  </si>
  <si>
    <t>Secretaría de Desarrollo Rural y Medio Ambiente</t>
  </si>
  <si>
    <t>Secretaría de Obras Públicas</t>
  </si>
  <si>
    <t>Secretaría de Seguridad Pública</t>
  </si>
  <si>
    <t>Erogaciones Generales</t>
  </si>
  <si>
    <t>Jubilaciones y Pensiones</t>
  </si>
  <si>
    <t>Subsidios y Transferencias</t>
  </si>
  <si>
    <t>B. PODER JUDICIAL</t>
  </si>
  <si>
    <t>C. ORGANISMOS AUTÓNOMOS</t>
  </si>
  <si>
    <t>D.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</si>
  <si>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</si>
  <si>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</si>
  <si>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</si>
  <si>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</si>
  <si>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>D. Fiscalía General del Estado</t>
  </si>
  <si>
    <t>E. Secretaría de Administración y Finanzas</t>
  </si>
  <si>
    <t>F. Secretaría de Planeación, Programación y Presupuesto</t>
  </si>
  <si>
    <t>G. Secretaría de Educación</t>
  </si>
  <si>
    <t>H. Secretaría de la Contraloría General</t>
  </si>
  <si>
    <t>I. Secretaría de Turismo</t>
  </si>
  <si>
    <t>J. Secretaría del Trabajo, Productividad y Desarrollo Económico</t>
  </si>
  <si>
    <t>K. Secretaría de Desarrollo Rural y Medio Ambiente</t>
  </si>
  <si>
    <t>L. Secretaría de Obras Públicas</t>
  </si>
  <si>
    <t>M. Secretaría de Seguridad Pública</t>
  </si>
  <si>
    <t>N. Erogaciones Generales</t>
  </si>
  <si>
    <t>O. Jubilaciones y Pensiones</t>
  </si>
  <si>
    <t>P. Subsidios y Transferencias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</si>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</sst>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(* #,##0.00_-;\ \ \ \(* #,##0.00\)_-;_-* &quot;-&quot;??_-;_-@_-"/>
    <numFmt numFmtId="166" formatCode="__\(* #,##0.00_-;\ \ \ \(* #,##0.00\)_-;_-* &quot;-&quot;??_-;_-@_-"/>
    <numFmt numFmtId="167" formatCode="_-* #,##0.00_-;\(\ #,##0.00\)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Arial Narrow Special G1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Arial Narrow"/>
      <family val="2"/>
    </font>
    <font>
      <b/>
      <sz val="6"/>
      <color indexed="8"/>
      <name val="Arial Narrow"/>
      <family val="2"/>
    </font>
    <font>
      <b/>
      <i/>
      <sz val="6"/>
      <color indexed="8"/>
      <name val="Arial Narrow"/>
      <family val="2"/>
    </font>
    <font>
      <sz val="6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1"/>
      <name val="Arial Narrow Special G1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sz val="6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6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164" fontId="52" fillId="0" borderId="12" xfId="0" applyNumberFormat="1" applyFont="1" applyBorder="1" applyAlignment="1">
      <alignment horizontal="right" vertical="center" wrapText="1"/>
    </xf>
    <xf numFmtId="164" fontId="52" fillId="0" borderId="12" xfId="0" applyNumberFormat="1" applyFont="1" applyBorder="1" applyAlignment="1">
      <alignment horizontal="left" vertical="center" wrapText="1" indent="2"/>
    </xf>
    <xf numFmtId="164" fontId="51" fillId="0" borderId="12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left" vertical="center" wrapText="1" indent="2"/>
    </xf>
    <xf numFmtId="164" fontId="51" fillId="0" borderId="13" xfId="0" applyNumberFormat="1" applyFont="1" applyBorder="1" applyAlignment="1">
      <alignment horizontal="left" vertical="center" wrapText="1" indent="4"/>
    </xf>
    <xf numFmtId="164" fontId="51" fillId="0" borderId="13" xfId="0" applyNumberFormat="1" applyFont="1" applyBorder="1" applyAlignment="1">
      <alignment horizontal="left" vertical="center" indent="4"/>
    </xf>
    <xf numFmtId="164" fontId="53" fillId="0" borderId="12" xfId="0" applyNumberFormat="1" applyFont="1" applyBorder="1" applyAlignment="1">
      <alignment horizontal="left" vertical="center" wrapText="1" indent="2"/>
    </xf>
    <xf numFmtId="164" fontId="51" fillId="0" borderId="11" xfId="0" applyNumberFormat="1" applyFont="1" applyBorder="1" applyAlignment="1">
      <alignment horizontal="center" vertical="center" wrapText="1"/>
    </xf>
    <xf numFmtId="164" fontId="51" fillId="0" borderId="11" xfId="0" applyNumberFormat="1" applyFont="1" applyBorder="1" applyAlignment="1">
      <alignment horizontal="left" vertical="center" wrapText="1" indent="2"/>
    </xf>
    <xf numFmtId="164" fontId="51" fillId="0" borderId="11" xfId="0" applyNumberFormat="1" applyFont="1" applyBorder="1" applyAlignment="1">
      <alignment horizontal="right" vertical="center" wrapText="1"/>
    </xf>
    <xf numFmtId="4" fontId="51" fillId="0" borderId="12" xfId="47" applyNumberFormat="1" applyFont="1" applyBorder="1" applyAlignment="1">
      <alignment horizontal="right" vertical="center" wrapText="1"/>
    </xf>
    <xf numFmtId="4" fontId="51" fillId="0" borderId="12" xfId="0" applyNumberFormat="1" applyFont="1" applyBorder="1" applyAlignment="1">
      <alignment horizontal="right" vertical="center" wrapText="1"/>
    </xf>
    <xf numFmtId="0" fontId="51" fillId="0" borderId="14" xfId="0" applyFont="1" applyBorder="1" applyAlignment="1">
      <alignment horizontal="left" vertical="center" wrapText="1" indent="2"/>
    </xf>
    <xf numFmtId="0" fontId="52" fillId="0" borderId="14" xfId="0" applyFont="1" applyBorder="1" applyAlignment="1">
      <alignment horizontal="left" vertical="center" wrapText="1" indent="2"/>
    </xf>
    <xf numFmtId="0" fontId="51" fillId="0" borderId="14" xfId="0" applyFont="1" applyBorder="1" applyAlignment="1">
      <alignment horizontal="left" vertical="center" wrapText="1" indent="4"/>
    </xf>
    <xf numFmtId="0" fontId="51" fillId="0" borderId="15" xfId="0" applyFont="1" applyBorder="1" applyAlignment="1">
      <alignment horizontal="left" vertical="center" wrapText="1" indent="2"/>
    </xf>
    <xf numFmtId="164" fontId="52" fillId="0" borderId="16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4" fontId="51" fillId="0" borderId="13" xfId="47" applyNumberFormat="1" applyFont="1" applyBorder="1" applyAlignment="1">
      <alignment horizontal="right" vertical="center" wrapText="1"/>
    </xf>
    <xf numFmtId="4" fontId="51" fillId="0" borderId="13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164" fontId="52" fillId="0" borderId="13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right" vertical="center" wrapText="1"/>
    </xf>
    <xf numFmtId="0" fontId="52" fillId="33" borderId="18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164" fontId="55" fillId="0" borderId="13" xfId="0" applyNumberFormat="1" applyFont="1" applyBorder="1" applyAlignment="1">
      <alignment horizontal="justify" vertical="center" wrapText="1"/>
    </xf>
    <xf numFmtId="4" fontId="55" fillId="0" borderId="12" xfId="0" applyNumberFormat="1" applyFont="1" applyBorder="1" applyAlignment="1">
      <alignment horizontal="right" vertical="center" wrapText="1"/>
    </xf>
    <xf numFmtId="164" fontId="54" fillId="0" borderId="13" xfId="0" applyNumberFormat="1" applyFont="1" applyBorder="1" applyAlignment="1">
      <alignment horizontal="left" vertical="center" wrapText="1" indent="2"/>
    </xf>
    <xf numFmtId="4" fontId="54" fillId="0" borderId="12" xfId="0" applyNumberFormat="1" applyFont="1" applyBorder="1" applyAlignment="1">
      <alignment horizontal="right" vertical="center" wrapText="1"/>
    </xf>
    <xf numFmtId="4" fontId="55" fillId="33" borderId="12" xfId="47" applyNumberFormat="1" applyFont="1" applyFill="1" applyBorder="1" applyAlignment="1">
      <alignment horizontal="right" vertical="center" wrapText="1"/>
    </xf>
    <xf numFmtId="4" fontId="55" fillId="33" borderId="12" xfId="0" applyNumberFormat="1" applyFont="1" applyFill="1" applyBorder="1" applyAlignment="1">
      <alignment horizontal="right" vertical="center" wrapText="1"/>
    </xf>
    <xf numFmtId="4" fontId="55" fillId="0" borderId="12" xfId="0" applyNumberFormat="1" applyFont="1" applyFill="1" applyBorder="1" applyAlignment="1">
      <alignment horizontal="right" vertical="center" wrapText="1"/>
    </xf>
    <xf numFmtId="164" fontId="54" fillId="0" borderId="13" xfId="0" applyNumberFormat="1" applyFont="1" applyBorder="1" applyAlignment="1">
      <alignment horizontal="justify" vertical="center" wrapText="1"/>
    </xf>
    <xf numFmtId="164" fontId="55" fillId="0" borderId="13" xfId="0" applyNumberFormat="1" applyFont="1" applyBorder="1" applyAlignment="1">
      <alignment horizontal="justify" vertical="center"/>
    </xf>
    <xf numFmtId="164" fontId="56" fillId="0" borderId="13" xfId="0" applyNumberFormat="1" applyFont="1" applyBorder="1" applyAlignment="1">
      <alignment horizontal="justify" vertical="center" wrapText="1"/>
    </xf>
    <xf numFmtId="4" fontId="56" fillId="0" borderId="12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4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right" vertical="center" wrapText="1"/>
    </xf>
    <xf numFmtId="164" fontId="58" fillId="0" borderId="0" xfId="0" applyNumberFormat="1" applyFont="1" applyAlignment="1">
      <alignment vertical="center"/>
    </xf>
    <xf numFmtId="164" fontId="55" fillId="33" borderId="19" xfId="0" applyNumberFormat="1" applyFont="1" applyFill="1" applyBorder="1" applyAlignment="1">
      <alignment horizontal="center" vertical="center" wrapText="1"/>
    </xf>
    <xf numFmtId="164" fontId="55" fillId="33" borderId="11" xfId="0" applyNumberFormat="1" applyFont="1" applyFill="1" applyBorder="1" applyAlignment="1">
      <alignment horizontal="center" vertical="center" wrapText="1"/>
    </xf>
    <xf numFmtId="164" fontId="55" fillId="0" borderId="13" xfId="0" applyNumberFormat="1" applyFont="1" applyBorder="1" applyAlignment="1">
      <alignment horizontal="left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0" fontId="51" fillId="0" borderId="20" xfId="0" applyFont="1" applyBorder="1" applyAlignment="1">
      <alignment vertical="center"/>
    </xf>
    <xf numFmtId="164" fontId="52" fillId="0" borderId="13" xfId="0" applyNumberFormat="1" applyFont="1" applyBorder="1" applyAlignment="1">
      <alignment vertical="center" wrapText="1"/>
    </xf>
    <xf numFmtId="4" fontId="52" fillId="0" borderId="12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horizontal="left" vertical="center" wrapText="1" indent="5"/>
    </xf>
    <xf numFmtId="4" fontId="51" fillId="0" borderId="12" xfId="0" applyNumberFormat="1" applyFont="1" applyBorder="1" applyAlignment="1">
      <alignment vertical="center" wrapText="1"/>
    </xf>
    <xf numFmtId="4" fontId="52" fillId="0" borderId="12" xfId="47" applyNumberFormat="1" applyFont="1" applyBorder="1" applyAlignment="1">
      <alignment vertical="center" wrapText="1"/>
    </xf>
    <xf numFmtId="4" fontId="51" fillId="0" borderId="12" xfId="47" applyNumberFormat="1" applyFont="1" applyBorder="1" applyAlignment="1">
      <alignment vertical="center" wrapText="1"/>
    </xf>
    <xf numFmtId="4" fontId="51" fillId="0" borderId="0" xfId="0" applyNumberFormat="1" applyFont="1" applyAlignment="1">
      <alignment/>
    </xf>
    <xf numFmtId="164" fontId="51" fillId="0" borderId="13" xfId="0" applyNumberFormat="1" applyFont="1" applyBorder="1" applyAlignment="1">
      <alignment vertical="center" wrapText="1"/>
    </xf>
    <xf numFmtId="4" fontId="51" fillId="33" borderId="12" xfId="0" applyNumberFormat="1" applyFont="1" applyFill="1" applyBorder="1" applyAlignment="1">
      <alignment vertical="center" wrapText="1"/>
    </xf>
    <xf numFmtId="4" fontId="52" fillId="0" borderId="13" xfId="47" applyNumberFormat="1" applyFont="1" applyBorder="1" applyAlignment="1">
      <alignment vertical="center" wrapText="1"/>
    </xf>
    <xf numFmtId="4" fontId="51" fillId="0" borderId="13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2" fillId="33" borderId="21" xfId="0" applyNumberFormat="1" applyFont="1" applyFill="1" applyBorder="1" applyAlignment="1">
      <alignment vertical="center"/>
    </xf>
    <xf numFmtId="164" fontId="52" fillId="33" borderId="22" xfId="0" applyNumberFormat="1" applyFont="1" applyFill="1" applyBorder="1" applyAlignment="1">
      <alignment horizontal="center" vertical="center" wrapText="1"/>
    </xf>
    <xf numFmtId="164" fontId="51" fillId="0" borderId="16" xfId="0" applyNumberFormat="1" applyFont="1" applyBorder="1" applyAlignment="1">
      <alignment vertical="center" wrapText="1"/>
    </xf>
    <xf numFmtId="164" fontId="51" fillId="0" borderId="12" xfId="0" applyNumberFormat="1" applyFont="1" applyBorder="1" applyAlignment="1">
      <alignment vertical="center" wrapText="1"/>
    </xf>
    <xf numFmtId="164" fontId="52" fillId="0" borderId="10" xfId="0" applyNumberFormat="1" applyFont="1" applyBorder="1" applyAlignment="1">
      <alignment vertical="center" wrapText="1"/>
    </xf>
    <xf numFmtId="164" fontId="52" fillId="0" borderId="11" xfId="0" applyNumberFormat="1" applyFont="1" applyBorder="1" applyAlignment="1">
      <alignment vertical="center" wrapText="1"/>
    </xf>
    <xf numFmtId="164" fontId="51" fillId="0" borderId="0" xfId="0" applyNumberFormat="1" applyFont="1" applyAlignment="1">
      <alignment/>
    </xf>
    <xf numFmtId="164" fontId="52" fillId="33" borderId="19" xfId="0" applyNumberFormat="1" applyFont="1" applyFill="1" applyBorder="1" applyAlignment="1">
      <alignment horizontal="center" vertical="center"/>
    </xf>
    <xf numFmtId="164" fontId="52" fillId="33" borderId="11" xfId="0" applyNumberFormat="1" applyFont="1" applyFill="1" applyBorder="1" applyAlignment="1">
      <alignment horizontal="center" vertical="center"/>
    </xf>
    <xf numFmtId="164" fontId="51" fillId="0" borderId="16" xfId="0" applyNumberFormat="1" applyFont="1" applyBorder="1" applyAlignment="1">
      <alignment vertical="center"/>
    </xf>
    <xf numFmtId="164" fontId="51" fillId="0" borderId="12" xfId="0" applyNumberFormat="1" applyFont="1" applyBorder="1" applyAlignment="1">
      <alignment vertical="center"/>
    </xf>
    <xf numFmtId="164" fontId="52" fillId="0" borderId="13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horizontal="left" vertical="center" indent="5"/>
    </xf>
    <xf numFmtId="4" fontId="51" fillId="0" borderId="12" xfId="0" applyNumberFormat="1" applyFont="1" applyBorder="1" applyAlignment="1">
      <alignment vertical="center"/>
    </xf>
    <xf numFmtId="164" fontId="52" fillId="0" borderId="10" xfId="0" applyNumberFormat="1" applyFont="1" applyBorder="1" applyAlignment="1">
      <alignment vertical="center"/>
    </xf>
    <xf numFmtId="164" fontId="52" fillId="0" borderId="11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4" fontId="51" fillId="0" borderId="13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horizontal="left" vertical="center" indent="1"/>
    </xf>
    <xf numFmtId="4" fontId="51" fillId="0" borderId="12" xfId="47" applyNumberFormat="1" applyFont="1" applyBorder="1" applyAlignment="1">
      <alignment vertical="center"/>
    </xf>
    <xf numFmtId="4" fontId="51" fillId="34" borderId="12" xfId="0" applyNumberFormat="1" applyFont="1" applyFill="1" applyBorder="1" applyAlignment="1">
      <alignment vertical="center"/>
    </xf>
    <xf numFmtId="164" fontId="52" fillId="0" borderId="13" xfId="0" applyNumberFormat="1" applyFont="1" applyBorder="1" applyAlignment="1">
      <alignment horizontal="left" vertical="center" indent="1"/>
    </xf>
    <xf numFmtId="4" fontId="52" fillId="0" borderId="12" xfId="47" applyNumberFormat="1" applyFont="1" applyBorder="1" applyAlignment="1">
      <alignment vertical="center"/>
    </xf>
    <xf numFmtId="4" fontId="52" fillId="0" borderId="13" xfId="47" applyNumberFormat="1" applyFont="1" applyBorder="1" applyAlignment="1">
      <alignment vertical="center"/>
    </xf>
    <xf numFmtId="4" fontId="52" fillId="0" borderId="12" xfId="0" applyNumberFormat="1" applyFont="1" applyBorder="1" applyAlignment="1">
      <alignment vertical="center"/>
    </xf>
    <xf numFmtId="4" fontId="52" fillId="0" borderId="13" xfId="0" applyNumberFormat="1" applyFont="1" applyBorder="1" applyAlignment="1">
      <alignment vertical="center"/>
    </xf>
    <xf numFmtId="164" fontId="52" fillId="0" borderId="13" xfId="0" applyNumberFormat="1" applyFont="1" applyBorder="1" applyAlignment="1">
      <alignment horizontal="left" vertical="center" wrapText="1" indent="1"/>
    </xf>
    <xf numFmtId="164" fontId="51" fillId="0" borderId="13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 horizontal="right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164" fontId="51" fillId="0" borderId="12" xfId="0" applyNumberFormat="1" applyFont="1" applyBorder="1" applyAlignment="1">
      <alignment horizontal="right" vertical="center"/>
    </xf>
    <xf numFmtId="164" fontId="51" fillId="0" borderId="12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right" vertical="center"/>
    </xf>
    <xf numFmtId="164" fontId="51" fillId="0" borderId="13" xfId="0" applyNumberFormat="1" applyFont="1" applyBorder="1" applyAlignment="1">
      <alignment horizontal="left" vertical="center" indent="3"/>
    </xf>
    <xf numFmtId="164" fontId="51" fillId="0" borderId="13" xfId="0" applyNumberFormat="1" applyFont="1" applyBorder="1" applyAlignment="1">
      <alignment horizontal="left" vertical="center" wrapText="1" indent="3"/>
    </xf>
    <xf numFmtId="164" fontId="51" fillId="0" borderId="13" xfId="0" applyNumberFormat="1" applyFont="1" applyBorder="1" applyAlignment="1">
      <alignment horizontal="left" vertical="center"/>
    </xf>
    <xf numFmtId="4" fontId="51" fillId="0" borderId="12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right" vertical="center"/>
    </xf>
    <xf numFmtId="4" fontId="51" fillId="0" borderId="13" xfId="0" applyNumberFormat="1" applyFont="1" applyBorder="1" applyAlignment="1">
      <alignment horizontal="right" vertical="center"/>
    </xf>
    <xf numFmtId="4" fontId="51" fillId="33" borderId="12" xfId="0" applyNumberFormat="1" applyFont="1" applyFill="1" applyBorder="1" applyAlignment="1">
      <alignment horizontal="right" vertical="center"/>
    </xf>
    <xf numFmtId="4" fontId="51" fillId="33" borderId="12" xfId="0" applyNumberFormat="1" applyFont="1" applyFill="1" applyBorder="1" applyAlignment="1">
      <alignment horizontal="center" vertical="center"/>
    </xf>
    <xf numFmtId="4" fontId="51" fillId="0" borderId="12" xfId="0" applyNumberFormat="1" applyFont="1" applyBorder="1" applyAlignment="1">
      <alignment horizontal="justify" vertical="center"/>
    </xf>
    <xf numFmtId="164" fontId="51" fillId="0" borderId="23" xfId="0" applyNumberFormat="1" applyFont="1" applyBorder="1" applyAlignment="1">
      <alignment horizontal="left" vertical="center" indent="1"/>
    </xf>
    <xf numFmtId="4" fontId="51" fillId="0" borderId="23" xfId="0" applyNumberFormat="1" applyFont="1" applyBorder="1" applyAlignment="1">
      <alignment horizontal="right" vertical="center"/>
    </xf>
    <xf numFmtId="4" fontId="51" fillId="0" borderId="24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/>
    </xf>
    <xf numFmtId="164" fontId="51" fillId="0" borderId="0" xfId="0" applyNumberFormat="1" applyFont="1" applyBorder="1" applyAlignment="1">
      <alignment horizontal="left" vertical="center"/>
    </xf>
    <xf numFmtId="4" fontId="51" fillId="0" borderId="0" xfId="0" applyNumberFormat="1" applyFont="1" applyBorder="1" applyAlignment="1">
      <alignment horizontal="right" vertical="center"/>
    </xf>
    <xf numFmtId="4" fontId="51" fillId="0" borderId="0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horizontal="left" vertical="center" wrapText="1"/>
    </xf>
    <xf numFmtId="164" fontId="51" fillId="0" borderId="10" xfId="0" applyNumberFormat="1" applyFont="1" applyBorder="1" applyAlignment="1">
      <alignment horizontal="left" vertical="center" wrapText="1"/>
    </xf>
    <xf numFmtId="164" fontId="51" fillId="0" borderId="11" xfId="0" applyNumberFormat="1" applyFont="1" applyBorder="1" applyAlignment="1">
      <alignment horizontal="right" vertical="center"/>
    </xf>
    <xf numFmtId="164" fontId="51" fillId="0" borderId="11" xfId="0" applyNumberFormat="1" applyFont="1" applyBorder="1" applyAlignment="1">
      <alignment horizontal="justify" vertical="center"/>
    </xf>
    <xf numFmtId="4" fontId="51" fillId="0" borderId="0" xfId="0" applyNumberFormat="1" applyFont="1" applyAlignment="1">
      <alignment horizontal="right"/>
    </xf>
    <xf numFmtId="0" fontId="52" fillId="33" borderId="11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4" fontId="52" fillId="0" borderId="13" xfId="47" applyNumberFormat="1" applyFont="1" applyBorder="1" applyAlignment="1">
      <alignment horizontal="right" vertical="center"/>
    </xf>
    <xf numFmtId="0" fontId="51" fillId="0" borderId="14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 indent="3"/>
    </xf>
    <xf numFmtId="0" fontId="51" fillId="0" borderId="12" xfId="0" applyFont="1" applyBorder="1" applyAlignment="1">
      <alignment/>
    </xf>
    <xf numFmtId="4" fontId="51" fillId="0" borderId="13" xfId="47" applyNumberFormat="1" applyFont="1" applyBorder="1" applyAlignment="1">
      <alignment horizontal="right" vertical="center"/>
    </xf>
    <xf numFmtId="4" fontId="51" fillId="0" borderId="12" xfId="47" applyNumberFormat="1" applyFont="1" applyBorder="1" applyAlignment="1">
      <alignment horizontal="right" vertical="center"/>
    </xf>
    <xf numFmtId="0" fontId="51" fillId="0" borderId="25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2" fillId="0" borderId="26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4" fontId="52" fillId="0" borderId="28" xfId="0" applyNumberFormat="1" applyFont="1" applyBorder="1" applyAlignment="1">
      <alignment horizontal="right" vertical="center"/>
    </xf>
    <xf numFmtId="0" fontId="52" fillId="0" borderId="14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4" fontId="52" fillId="0" borderId="13" xfId="0" applyNumberFormat="1" applyFont="1" applyBorder="1" applyAlignment="1">
      <alignment horizontal="right" vertical="center"/>
    </xf>
    <xf numFmtId="0" fontId="51" fillId="0" borderId="15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164" fontId="51" fillId="0" borderId="10" xfId="0" applyNumberFormat="1" applyFont="1" applyBorder="1" applyAlignment="1">
      <alignment horizontal="right" vertical="center"/>
    </xf>
    <xf numFmtId="0" fontId="52" fillId="0" borderId="13" xfId="0" applyFont="1" applyBorder="1" applyAlignment="1">
      <alignment horizontal="justify" vertical="center" wrapText="1"/>
    </xf>
    <xf numFmtId="4" fontId="52" fillId="0" borderId="16" xfId="47" applyNumberFormat="1" applyFont="1" applyBorder="1" applyAlignment="1">
      <alignment horizontal="right" vertical="center" wrapText="1"/>
    </xf>
    <xf numFmtId="0" fontId="51" fillId="0" borderId="13" xfId="0" applyFont="1" applyBorder="1" applyAlignment="1">
      <alignment horizontal="left" vertical="center" wrapText="1" indent="1"/>
    </xf>
    <xf numFmtId="4" fontId="52" fillId="0" borderId="13" xfId="47" applyNumberFormat="1" applyFont="1" applyBorder="1" applyAlignment="1">
      <alignment horizontal="right" vertical="center" wrapText="1"/>
    </xf>
    <xf numFmtId="4" fontId="52" fillId="0" borderId="12" xfId="47" applyNumberFormat="1" applyFont="1" applyBorder="1" applyAlignment="1">
      <alignment horizontal="right" vertical="center"/>
    </xf>
    <xf numFmtId="4" fontId="52" fillId="0" borderId="12" xfId="0" applyNumberFormat="1" applyFont="1" applyBorder="1" applyAlignment="1">
      <alignment horizontal="right" vertical="center" wrapText="1"/>
    </xf>
    <xf numFmtId="0" fontId="51" fillId="0" borderId="13" xfId="0" applyFont="1" applyBorder="1" applyAlignment="1">
      <alignment horizontal="left" vertical="center" wrapText="1" indent="3"/>
    </xf>
    <xf numFmtId="0" fontId="51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4" fontId="52" fillId="0" borderId="13" xfId="0" applyNumberFormat="1" applyFont="1" applyBorder="1" applyAlignment="1">
      <alignment horizontal="right" vertical="center" wrapText="1"/>
    </xf>
    <xf numFmtId="4" fontId="52" fillId="0" borderId="12" xfId="47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justify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right" vertical="center" wrapText="1"/>
    </xf>
    <xf numFmtId="0" fontId="52" fillId="0" borderId="13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 indent="2"/>
    </xf>
    <xf numFmtId="0" fontId="51" fillId="0" borderId="13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 wrapText="1" indent="2"/>
    </xf>
    <xf numFmtId="0" fontId="51" fillId="0" borderId="23" xfId="0" applyFont="1" applyBorder="1" applyAlignment="1">
      <alignment horizontal="left" vertical="center" indent="2"/>
    </xf>
    <xf numFmtId="4" fontId="51" fillId="0" borderId="24" xfId="0" applyNumberFormat="1" applyFont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164" fontId="51" fillId="0" borderId="11" xfId="0" applyNumberFormat="1" applyFont="1" applyBorder="1" applyAlignment="1">
      <alignment vertical="center"/>
    </xf>
    <xf numFmtId="0" fontId="52" fillId="0" borderId="14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4" fontId="52" fillId="0" borderId="13" xfId="0" applyNumberFormat="1" applyFont="1" applyFill="1" applyBorder="1" applyAlignment="1">
      <alignment horizontal="right" vertical="center" wrapText="1"/>
    </xf>
    <xf numFmtId="4" fontId="52" fillId="0" borderId="12" xfId="0" applyNumberFormat="1" applyFont="1" applyFill="1" applyBorder="1" applyAlignment="1">
      <alignment horizontal="right" vertical="center" wrapText="1"/>
    </xf>
    <xf numFmtId="4" fontId="51" fillId="0" borderId="12" xfId="0" applyNumberFormat="1" applyFont="1" applyFill="1" applyBorder="1" applyAlignment="1">
      <alignment horizontal="right" vertical="center" wrapText="1"/>
    </xf>
    <xf numFmtId="0" fontId="51" fillId="0" borderId="0" xfId="0" applyFont="1" applyFill="1" applyAlignment="1">
      <alignment/>
    </xf>
    <xf numFmtId="0" fontId="52" fillId="0" borderId="15" xfId="0" applyFont="1" applyBorder="1" applyAlignment="1">
      <alignment horizontal="left" vertical="center" wrapText="1"/>
    </xf>
    <xf numFmtId="164" fontId="52" fillId="0" borderId="10" xfId="0" applyNumberFormat="1" applyFont="1" applyBorder="1" applyAlignment="1">
      <alignment horizontal="right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justify" vertical="center" wrapText="1"/>
    </xf>
    <xf numFmtId="0" fontId="62" fillId="0" borderId="12" xfId="0" applyFont="1" applyBorder="1" applyAlignment="1">
      <alignment horizontal="justify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justify" vertical="center" wrapText="1"/>
    </xf>
    <xf numFmtId="4" fontId="61" fillId="0" borderId="12" xfId="0" applyNumberFormat="1" applyFont="1" applyBorder="1" applyAlignment="1">
      <alignment horizontal="right" vertical="center" wrapText="1"/>
    </xf>
    <xf numFmtId="0" fontId="61" fillId="0" borderId="12" xfId="0" applyFont="1" applyBorder="1" applyAlignment="1">
      <alignment horizontal="right" vertical="center" wrapText="1"/>
    </xf>
    <xf numFmtId="0" fontId="63" fillId="0" borderId="13" xfId="0" applyFont="1" applyBorder="1" applyAlignment="1">
      <alignment horizontal="left" vertical="center" wrapText="1" indent="1"/>
    </xf>
    <xf numFmtId="4" fontId="63" fillId="0" borderId="12" xfId="0" applyNumberFormat="1" applyFont="1" applyBorder="1" applyAlignment="1">
      <alignment horizontal="righ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justify" vertical="center" wrapText="1"/>
    </xf>
    <xf numFmtId="0" fontId="61" fillId="0" borderId="11" xfId="0" applyFont="1" applyBorder="1" applyAlignment="1">
      <alignment horizontal="justify" vertical="center" wrapText="1"/>
    </xf>
    <xf numFmtId="0" fontId="52" fillId="33" borderId="18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30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164" fontId="57" fillId="0" borderId="29" xfId="0" applyNumberFormat="1" applyFont="1" applyBorder="1" applyAlignment="1">
      <alignment horizontal="left" vertical="top" wrapText="1"/>
    </xf>
    <xf numFmtId="164" fontId="55" fillId="33" borderId="16" xfId="0" applyNumberFormat="1" applyFont="1" applyFill="1" applyBorder="1" applyAlignment="1">
      <alignment horizontal="center" vertical="center" wrapText="1"/>
    </xf>
    <xf numFmtId="164" fontId="55" fillId="33" borderId="10" xfId="0" applyNumberFormat="1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30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 wrapText="1"/>
    </xf>
    <xf numFmtId="164" fontId="52" fillId="33" borderId="18" xfId="0" applyNumberFormat="1" applyFont="1" applyFill="1" applyBorder="1" applyAlignment="1">
      <alignment vertical="center"/>
    </xf>
    <xf numFmtId="164" fontId="52" fillId="33" borderId="15" xfId="0" applyNumberFormat="1" applyFont="1" applyFill="1" applyBorder="1" applyAlignment="1">
      <alignment vertical="center"/>
    </xf>
    <xf numFmtId="164" fontId="52" fillId="33" borderId="16" xfId="0" applyNumberFormat="1" applyFont="1" applyFill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164" fontId="52" fillId="33" borderId="16" xfId="0" applyNumberFormat="1" applyFont="1" applyFill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/>
    </xf>
    <xf numFmtId="164" fontId="51" fillId="0" borderId="30" xfId="0" applyNumberFormat="1" applyFont="1" applyBorder="1" applyAlignment="1">
      <alignment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31" xfId="0" applyFont="1" applyFill="1" applyBorder="1" applyAlignment="1">
      <alignment horizontal="center" vertical="center"/>
    </xf>
    <xf numFmtId="0" fontId="52" fillId="33" borderId="32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bestFit="1" customWidth="1"/>
    <col min="4" max="4" width="15.00390625" style="2" customWidth="1"/>
    <col min="5" max="5" width="59.421875" style="1" customWidth="1"/>
    <col min="6" max="6" width="14.1406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1" t="s">
        <v>123</v>
      </c>
      <c r="C2" s="202"/>
      <c r="D2" s="202"/>
      <c r="E2" s="202"/>
      <c r="F2" s="202"/>
      <c r="G2" s="203"/>
    </row>
    <row r="3" spans="2:7" ht="12.75">
      <c r="B3" s="204" t="s">
        <v>0</v>
      </c>
      <c r="C3" s="205"/>
      <c r="D3" s="205"/>
      <c r="E3" s="205"/>
      <c r="F3" s="205"/>
      <c r="G3" s="206"/>
    </row>
    <row r="4" spans="2:7" ht="12.75">
      <c r="B4" s="204" t="s">
        <v>121</v>
      </c>
      <c r="C4" s="205"/>
      <c r="D4" s="205"/>
      <c r="E4" s="205"/>
      <c r="F4" s="205"/>
      <c r="G4" s="206"/>
    </row>
    <row r="5" spans="2:7" ht="13.5" thickBot="1">
      <c r="B5" s="207" t="s">
        <v>1</v>
      </c>
      <c r="C5" s="208"/>
      <c r="D5" s="208"/>
      <c r="E5" s="208"/>
      <c r="F5" s="208"/>
      <c r="G5" s="209"/>
    </row>
    <row r="6" spans="2:7" ht="26.25" thickBot="1">
      <c r="B6" s="3" t="s">
        <v>2</v>
      </c>
      <c r="C6" s="4" t="s">
        <v>122</v>
      </c>
      <c r="D6" s="4" t="s">
        <v>120</v>
      </c>
      <c r="E6" s="5" t="s">
        <v>2</v>
      </c>
      <c r="F6" s="27" t="s">
        <v>122</v>
      </c>
      <c r="G6" s="4" t="s">
        <v>120</v>
      </c>
    </row>
    <row r="7" spans="2:7" ht="12.75">
      <c r="B7" s="19" t="s">
        <v>3</v>
      </c>
      <c r="C7" s="22"/>
      <c r="D7" s="6"/>
      <c r="E7" s="7" t="s">
        <v>4</v>
      </c>
      <c r="F7" s="28"/>
      <c r="G7" s="6"/>
    </row>
    <row r="8" spans="2:7" ht="12.75">
      <c r="B8" s="19" t="s">
        <v>5</v>
      </c>
      <c r="C8" s="23"/>
      <c r="D8" s="8"/>
      <c r="E8" s="7" t="s">
        <v>6</v>
      </c>
      <c r="F8" s="23"/>
      <c r="G8" s="8"/>
    </row>
    <row r="9" spans="2:7" ht="12.75">
      <c r="B9" s="18" t="s">
        <v>7</v>
      </c>
      <c r="C9" s="24">
        <f>SUM(C10:C16)</f>
        <v>429266809.04999995</v>
      </c>
      <c r="D9" s="24">
        <f>SUM(D10:D16)</f>
        <v>630457805.21</v>
      </c>
      <c r="E9" s="9" t="s">
        <v>8</v>
      </c>
      <c r="F9" s="25">
        <f>SUM(F10:F18)</f>
        <v>3106663547.66</v>
      </c>
      <c r="G9" s="17">
        <f>SUM(G10:G18)</f>
        <v>3299154480.03</v>
      </c>
    </row>
    <row r="10" spans="2:7" ht="12.75">
      <c r="B10" s="20" t="s">
        <v>9</v>
      </c>
      <c r="C10" s="25">
        <v>6444801.52</v>
      </c>
      <c r="D10" s="17">
        <v>6567090</v>
      </c>
      <c r="E10" s="10" t="s">
        <v>10</v>
      </c>
      <c r="F10" s="25">
        <v>423663962.68</v>
      </c>
      <c r="G10" s="17">
        <v>743218386.78</v>
      </c>
    </row>
    <row r="11" spans="2:7" ht="12.75">
      <c r="B11" s="20" t="s">
        <v>11</v>
      </c>
      <c r="C11" s="24">
        <v>419950167.07</v>
      </c>
      <c r="D11" s="16">
        <v>621034875.94</v>
      </c>
      <c r="E11" s="10" t="s">
        <v>12</v>
      </c>
      <c r="F11" s="25">
        <v>159018933.57</v>
      </c>
      <c r="G11" s="17">
        <v>61674949.19</v>
      </c>
    </row>
    <row r="12" spans="2:7" ht="12.75">
      <c r="B12" s="20" t="s">
        <v>13</v>
      </c>
      <c r="C12" s="25">
        <v>0</v>
      </c>
      <c r="D12" s="17">
        <v>0</v>
      </c>
      <c r="E12" s="10" t="s">
        <v>14</v>
      </c>
      <c r="F12" s="25">
        <v>57023088.42</v>
      </c>
      <c r="G12" s="17">
        <v>62202337.62</v>
      </c>
    </row>
    <row r="13" spans="2:7" ht="12.75">
      <c r="B13" s="20" t="s">
        <v>15</v>
      </c>
      <c r="C13" s="25">
        <v>1561039.9</v>
      </c>
      <c r="D13" s="17">
        <v>1545038.71</v>
      </c>
      <c r="E13" s="10" t="s">
        <v>16</v>
      </c>
      <c r="F13" s="25">
        <v>25640357.77</v>
      </c>
      <c r="G13" s="17">
        <v>33275097.7</v>
      </c>
    </row>
    <row r="14" spans="2:7" ht="12.75">
      <c r="B14" s="20" t="s">
        <v>17</v>
      </c>
      <c r="C14" s="25">
        <v>0</v>
      </c>
      <c r="D14" s="17">
        <v>0</v>
      </c>
      <c r="E14" s="10" t="s">
        <v>18</v>
      </c>
      <c r="F14" s="25">
        <v>258712112.33</v>
      </c>
      <c r="G14" s="17">
        <v>207177021.17</v>
      </c>
    </row>
    <row r="15" spans="2:7" ht="25.5">
      <c r="B15" s="20" t="s">
        <v>19</v>
      </c>
      <c r="C15" s="25">
        <v>0</v>
      </c>
      <c r="D15" s="17">
        <v>0</v>
      </c>
      <c r="E15" s="10" t="s">
        <v>20</v>
      </c>
      <c r="F15" s="25">
        <v>0</v>
      </c>
      <c r="G15" s="17">
        <v>0</v>
      </c>
    </row>
    <row r="16" spans="2:7" ht="12.75">
      <c r="B16" s="20" t="s">
        <v>21</v>
      </c>
      <c r="C16" s="25">
        <v>1310800.56</v>
      </c>
      <c r="D16" s="17">
        <v>1310800.56</v>
      </c>
      <c r="E16" s="10" t="s">
        <v>22</v>
      </c>
      <c r="F16" s="25">
        <v>1015020296.08</v>
      </c>
      <c r="G16" s="17">
        <v>935772395.32</v>
      </c>
    </row>
    <row r="17" spans="2:7" ht="12.75">
      <c r="B17" s="18" t="s">
        <v>23</v>
      </c>
      <c r="C17" s="24">
        <f>SUM(C18:C24)</f>
        <v>682412510.93</v>
      </c>
      <c r="D17" s="24">
        <f>SUM(D18:D24)</f>
        <v>692012658.01</v>
      </c>
      <c r="E17" s="10" t="s">
        <v>24</v>
      </c>
      <c r="F17" s="25">
        <v>0</v>
      </c>
      <c r="G17" s="17">
        <v>683.43</v>
      </c>
    </row>
    <row r="18" spans="2:7" ht="12.75">
      <c r="B18" s="20" t="s">
        <v>25</v>
      </c>
      <c r="C18" s="25">
        <v>0</v>
      </c>
      <c r="D18" s="17">
        <v>0</v>
      </c>
      <c r="E18" s="10" t="s">
        <v>26</v>
      </c>
      <c r="F18" s="25">
        <v>1167584796.81</v>
      </c>
      <c r="G18" s="17">
        <v>1255833608.82</v>
      </c>
    </row>
    <row r="19" spans="2:7" ht="12.75">
      <c r="B19" s="20" t="s">
        <v>27</v>
      </c>
      <c r="C19" s="25">
        <v>0</v>
      </c>
      <c r="D19" s="17">
        <v>0</v>
      </c>
      <c r="E19" s="9" t="s">
        <v>28</v>
      </c>
      <c r="F19" s="25">
        <f>SUM(F20:F22)</f>
        <v>0</v>
      </c>
      <c r="G19" s="17">
        <f>SUM(G20:G22)</f>
        <v>0</v>
      </c>
    </row>
    <row r="20" spans="2:7" ht="12.75">
      <c r="B20" s="20" t="s">
        <v>29</v>
      </c>
      <c r="C20" s="25">
        <v>497099963.95</v>
      </c>
      <c r="D20" s="17">
        <v>495766259.3</v>
      </c>
      <c r="E20" s="10" t="s">
        <v>30</v>
      </c>
      <c r="F20" s="25">
        <v>0</v>
      </c>
      <c r="G20" s="17">
        <v>0</v>
      </c>
    </row>
    <row r="21" spans="2:7" ht="12.75">
      <c r="B21" s="20" t="s">
        <v>31</v>
      </c>
      <c r="C21" s="25">
        <v>0</v>
      </c>
      <c r="D21" s="17">
        <v>886782.96</v>
      </c>
      <c r="E21" s="11" t="s">
        <v>32</v>
      </c>
      <c r="F21" s="25">
        <v>0</v>
      </c>
      <c r="G21" s="17">
        <v>0</v>
      </c>
    </row>
    <row r="22" spans="2:7" ht="12.75">
      <c r="B22" s="20" t="s">
        <v>33</v>
      </c>
      <c r="C22" s="25">
        <v>0</v>
      </c>
      <c r="D22" s="17">
        <v>0</v>
      </c>
      <c r="E22" s="10" t="s">
        <v>34</v>
      </c>
      <c r="F22" s="25">
        <v>0</v>
      </c>
      <c r="G22" s="17">
        <v>0</v>
      </c>
    </row>
    <row r="23" spans="2:7" ht="12.75">
      <c r="B23" s="20" t="s">
        <v>35</v>
      </c>
      <c r="C23" s="25">
        <v>0</v>
      </c>
      <c r="D23" s="17">
        <v>0</v>
      </c>
      <c r="E23" s="9" t="s">
        <v>36</v>
      </c>
      <c r="F23" s="25">
        <f>SUM(F24:F25)</f>
        <v>0</v>
      </c>
      <c r="G23" s="17">
        <f>SUM(G24:G25)</f>
        <v>0</v>
      </c>
    </row>
    <row r="24" spans="2:7" ht="12.75">
      <c r="B24" s="20" t="s">
        <v>37</v>
      </c>
      <c r="C24" s="24">
        <v>185312546.98</v>
      </c>
      <c r="D24" s="16">
        <v>195359615.75</v>
      </c>
      <c r="E24" s="10" t="s">
        <v>38</v>
      </c>
      <c r="F24" s="25">
        <v>0</v>
      </c>
      <c r="G24" s="17">
        <v>0</v>
      </c>
    </row>
    <row r="25" spans="2:7" ht="12.75">
      <c r="B25" s="18" t="s">
        <v>39</v>
      </c>
      <c r="C25" s="25">
        <f>SUM(C26:C30)</f>
        <v>91102268.58</v>
      </c>
      <c r="D25" s="17">
        <f>SUM(D26:D30)</f>
        <v>104792615.74</v>
      </c>
      <c r="E25" s="10" t="s">
        <v>40</v>
      </c>
      <c r="F25" s="25">
        <v>0</v>
      </c>
      <c r="G25" s="17">
        <v>0</v>
      </c>
    </row>
    <row r="26" spans="2:7" ht="25.5">
      <c r="B26" s="20" t="s">
        <v>41</v>
      </c>
      <c r="C26" s="25">
        <v>24784742.97</v>
      </c>
      <c r="D26" s="17">
        <v>16546799.58</v>
      </c>
      <c r="E26" s="9" t="s">
        <v>42</v>
      </c>
      <c r="F26" s="25">
        <v>0</v>
      </c>
      <c r="G26" s="17">
        <v>0</v>
      </c>
    </row>
    <row r="27" spans="2:7" ht="25.5">
      <c r="B27" s="20" t="s">
        <v>43</v>
      </c>
      <c r="C27" s="25">
        <v>0</v>
      </c>
      <c r="D27" s="17">
        <v>0</v>
      </c>
      <c r="E27" s="9" t="s">
        <v>44</v>
      </c>
      <c r="F27" s="25">
        <f>SUM(F28:F30)</f>
        <v>0</v>
      </c>
      <c r="G27" s="17">
        <f>SUM(G28:G30)</f>
        <v>0</v>
      </c>
    </row>
    <row r="28" spans="2:7" ht="25.5">
      <c r="B28" s="20" t="s">
        <v>45</v>
      </c>
      <c r="C28" s="25">
        <v>0</v>
      </c>
      <c r="D28" s="17">
        <v>0</v>
      </c>
      <c r="E28" s="10" t="s">
        <v>46</v>
      </c>
      <c r="F28" s="25">
        <v>0</v>
      </c>
      <c r="G28" s="17">
        <v>0</v>
      </c>
    </row>
    <row r="29" spans="2:7" ht="12.75">
      <c r="B29" s="20" t="s">
        <v>47</v>
      </c>
      <c r="C29" s="25">
        <v>66317525.61</v>
      </c>
      <c r="D29" s="17">
        <v>88245816.16</v>
      </c>
      <c r="E29" s="10" t="s">
        <v>48</v>
      </c>
      <c r="F29" s="25">
        <v>0</v>
      </c>
      <c r="G29" s="17">
        <v>0</v>
      </c>
    </row>
    <row r="30" spans="2:7" ht="12.75">
      <c r="B30" s="20" t="s">
        <v>49</v>
      </c>
      <c r="C30" s="25">
        <v>0</v>
      </c>
      <c r="D30" s="17">
        <v>0</v>
      </c>
      <c r="E30" s="10" t="s">
        <v>50</v>
      </c>
      <c r="F30" s="25">
        <v>0</v>
      </c>
      <c r="G30" s="17">
        <v>0</v>
      </c>
    </row>
    <row r="31" spans="2:7" ht="25.5">
      <c r="B31" s="18" t="s">
        <v>51</v>
      </c>
      <c r="C31" s="25">
        <f>SUM(C32:C36)</f>
        <v>0</v>
      </c>
      <c r="D31" s="17">
        <f>SUM(D32:D36)</f>
        <v>0</v>
      </c>
      <c r="E31" s="9" t="s">
        <v>52</v>
      </c>
      <c r="F31" s="25">
        <f>SUM(F32:F37)</f>
        <v>8348187.37</v>
      </c>
      <c r="G31" s="17">
        <f>SUM(G32:G37)</f>
        <v>19378825.98</v>
      </c>
    </row>
    <row r="32" spans="2:7" ht="12.75">
      <c r="B32" s="20" t="s">
        <v>53</v>
      </c>
      <c r="C32" s="25">
        <v>0</v>
      </c>
      <c r="D32" s="17">
        <v>0</v>
      </c>
      <c r="E32" s="10" t="s">
        <v>54</v>
      </c>
      <c r="F32" s="25">
        <v>8348187.37</v>
      </c>
      <c r="G32" s="17">
        <v>6991523.98</v>
      </c>
    </row>
    <row r="33" spans="2:7" ht="12.75">
      <c r="B33" s="20" t="s">
        <v>55</v>
      </c>
      <c r="C33" s="25">
        <v>0</v>
      </c>
      <c r="D33" s="17">
        <v>0</v>
      </c>
      <c r="E33" s="10" t="s">
        <v>56</v>
      </c>
      <c r="F33" s="25">
        <v>0</v>
      </c>
      <c r="G33" s="17">
        <v>0</v>
      </c>
    </row>
    <row r="34" spans="2:7" ht="12.75">
      <c r="B34" s="20" t="s">
        <v>57</v>
      </c>
      <c r="C34" s="25">
        <v>0</v>
      </c>
      <c r="D34" s="17">
        <v>0</v>
      </c>
      <c r="E34" s="10" t="s">
        <v>58</v>
      </c>
      <c r="F34" s="25">
        <v>0</v>
      </c>
      <c r="G34" s="17">
        <v>0</v>
      </c>
    </row>
    <row r="35" spans="2:7" ht="25.5">
      <c r="B35" s="20" t="s">
        <v>59</v>
      </c>
      <c r="C35" s="25">
        <v>0</v>
      </c>
      <c r="D35" s="17">
        <v>0</v>
      </c>
      <c r="E35" s="10" t="s">
        <v>60</v>
      </c>
      <c r="F35" s="25">
        <v>0</v>
      </c>
      <c r="G35" s="17">
        <v>12387302</v>
      </c>
    </row>
    <row r="36" spans="2:7" ht="12.75">
      <c r="B36" s="20" t="s">
        <v>61</v>
      </c>
      <c r="C36" s="25">
        <v>0</v>
      </c>
      <c r="D36" s="17">
        <v>0</v>
      </c>
      <c r="E36" s="10" t="s">
        <v>62</v>
      </c>
      <c r="F36" s="25">
        <v>0</v>
      </c>
      <c r="G36" s="17">
        <v>0</v>
      </c>
    </row>
    <row r="37" spans="2:7" ht="12.75">
      <c r="B37" s="18" t="s">
        <v>63</v>
      </c>
      <c r="C37" s="25">
        <v>0</v>
      </c>
      <c r="D37" s="17">
        <v>0</v>
      </c>
      <c r="E37" s="10" t="s">
        <v>64</v>
      </c>
      <c r="F37" s="25">
        <v>0</v>
      </c>
      <c r="G37" s="17">
        <v>0</v>
      </c>
    </row>
    <row r="38" spans="2:7" ht="12.75">
      <c r="B38" s="18" t="s">
        <v>65</v>
      </c>
      <c r="C38" s="25">
        <f>SUM(C39:C40)</f>
        <v>0</v>
      </c>
      <c r="D38" s="17">
        <f>SUM(D39:D40)</f>
        <v>0</v>
      </c>
      <c r="E38" s="9" t="s">
        <v>66</v>
      </c>
      <c r="F38" s="25">
        <f>SUM(F39:F41)</f>
        <v>0</v>
      </c>
      <c r="G38" s="17">
        <f>SUM(G39:G41)</f>
        <v>0</v>
      </c>
    </row>
    <row r="39" spans="2:7" ht="25.5">
      <c r="B39" s="20" t="s">
        <v>67</v>
      </c>
      <c r="C39" s="25">
        <v>0</v>
      </c>
      <c r="D39" s="17">
        <v>0</v>
      </c>
      <c r="E39" s="10" t="s">
        <v>68</v>
      </c>
      <c r="F39" s="25">
        <v>0</v>
      </c>
      <c r="G39" s="17">
        <v>0</v>
      </c>
    </row>
    <row r="40" spans="2:7" ht="12.75">
      <c r="B40" s="20" t="s">
        <v>69</v>
      </c>
      <c r="C40" s="25">
        <v>0</v>
      </c>
      <c r="D40" s="17">
        <v>0</v>
      </c>
      <c r="E40" s="10" t="s">
        <v>70</v>
      </c>
      <c r="F40" s="25">
        <v>0</v>
      </c>
      <c r="G40" s="17">
        <v>0</v>
      </c>
    </row>
    <row r="41" spans="2:7" ht="12.75">
      <c r="B41" s="18" t="s">
        <v>71</v>
      </c>
      <c r="C41" s="25">
        <f>SUM(C42:C45)</f>
        <v>62353601.74</v>
      </c>
      <c r="D41" s="17">
        <f>SUM(D42:D45)</f>
        <v>56559218</v>
      </c>
      <c r="E41" s="10" t="s">
        <v>72</v>
      </c>
      <c r="F41" s="25">
        <v>0</v>
      </c>
      <c r="G41" s="17">
        <v>0</v>
      </c>
    </row>
    <row r="42" spans="2:7" ht="12.75">
      <c r="B42" s="20" t="s">
        <v>73</v>
      </c>
      <c r="C42" s="25">
        <v>62353601.74</v>
      </c>
      <c r="D42" s="17">
        <v>56559218</v>
      </c>
      <c r="E42" s="9" t="s">
        <v>74</v>
      </c>
      <c r="F42" s="25">
        <f>SUM(F43:F45)</f>
        <v>78644078.79</v>
      </c>
      <c r="G42" s="17">
        <f>SUM(G43:G45)</f>
        <v>78644078.79</v>
      </c>
    </row>
    <row r="43" spans="2:7" ht="12.75">
      <c r="B43" s="20" t="s">
        <v>75</v>
      </c>
      <c r="C43" s="25">
        <v>0</v>
      </c>
      <c r="D43" s="17">
        <v>0</v>
      </c>
      <c r="E43" s="10" t="s">
        <v>76</v>
      </c>
      <c r="F43" s="25">
        <v>0</v>
      </c>
      <c r="G43" s="17">
        <v>0</v>
      </c>
    </row>
    <row r="44" spans="2:7" ht="25.5">
      <c r="B44" s="20" t="s">
        <v>77</v>
      </c>
      <c r="C44" s="25">
        <v>0</v>
      </c>
      <c r="D44" s="17">
        <v>0</v>
      </c>
      <c r="E44" s="10" t="s">
        <v>78</v>
      </c>
      <c r="F44" s="25">
        <v>0</v>
      </c>
      <c r="G44" s="17">
        <v>0</v>
      </c>
    </row>
    <row r="45" spans="2:7" ht="12.75">
      <c r="B45" s="20" t="s">
        <v>79</v>
      </c>
      <c r="C45" s="25">
        <v>0</v>
      </c>
      <c r="D45" s="17">
        <v>0</v>
      </c>
      <c r="E45" s="10" t="s">
        <v>80</v>
      </c>
      <c r="F45" s="25">
        <v>78644078.79</v>
      </c>
      <c r="G45" s="17">
        <v>78644078.79</v>
      </c>
    </row>
    <row r="46" spans="2:7" ht="12.75">
      <c r="B46" s="18"/>
      <c r="C46" s="25"/>
      <c r="D46" s="17"/>
      <c r="E46" s="9"/>
      <c r="F46" s="25"/>
      <c r="G46" s="17"/>
    </row>
    <row r="47" spans="2:7" ht="25.5">
      <c r="B47" s="19" t="s">
        <v>81</v>
      </c>
      <c r="C47" s="24">
        <f>C9+C17+C25+C31+C37+C38+C41</f>
        <v>1265135190.3</v>
      </c>
      <c r="D47" s="24">
        <f>D9+D17+D25+D31+D37+D38+D41</f>
        <v>1483822296.96</v>
      </c>
      <c r="E47" s="7" t="s">
        <v>82</v>
      </c>
      <c r="F47" s="25">
        <f>F9+F19+F23+F26+F27+F31+F38+F42</f>
        <v>3193655813.8199997</v>
      </c>
      <c r="G47" s="17">
        <f>G9+G19+G23+G26+G27+G31+G38+G42</f>
        <v>3397177384.8</v>
      </c>
    </row>
    <row r="48" spans="2:7" ht="12.75">
      <c r="B48" s="19"/>
      <c r="C48" s="25"/>
      <c r="D48" s="17"/>
      <c r="E48" s="7"/>
      <c r="F48" s="25"/>
      <c r="G48" s="17"/>
    </row>
    <row r="49" spans="2:7" ht="12.75">
      <c r="B49" s="19" t="s">
        <v>83</v>
      </c>
      <c r="C49" s="25"/>
      <c r="D49" s="17"/>
      <c r="E49" s="7" t="s">
        <v>84</v>
      </c>
      <c r="F49" s="25"/>
      <c r="G49" s="17"/>
    </row>
    <row r="50" spans="2:7" ht="12.75">
      <c r="B50" s="18" t="s">
        <v>85</v>
      </c>
      <c r="C50" s="25">
        <v>285288344.31</v>
      </c>
      <c r="D50" s="17">
        <v>294322859.27</v>
      </c>
      <c r="E50" s="9" t="s">
        <v>86</v>
      </c>
      <c r="F50" s="25">
        <v>0</v>
      </c>
      <c r="G50" s="17">
        <v>0</v>
      </c>
    </row>
    <row r="51" spans="2:7" ht="12.75">
      <c r="B51" s="18" t="s">
        <v>87</v>
      </c>
      <c r="C51" s="25">
        <v>0</v>
      </c>
      <c r="D51" s="17">
        <v>0</v>
      </c>
      <c r="E51" s="9" t="s">
        <v>88</v>
      </c>
      <c r="F51" s="25">
        <v>0</v>
      </c>
      <c r="G51" s="17">
        <v>0</v>
      </c>
    </row>
    <row r="52" spans="2:7" ht="12.75">
      <c r="B52" s="18" t="s">
        <v>89</v>
      </c>
      <c r="C52" s="25">
        <v>3858285478.08</v>
      </c>
      <c r="D52" s="17">
        <v>4133602172.73</v>
      </c>
      <c r="E52" s="9" t="s">
        <v>90</v>
      </c>
      <c r="F52" s="25">
        <v>4798348556.04</v>
      </c>
      <c r="G52" s="17">
        <v>4896920725.63</v>
      </c>
    </row>
    <row r="53" spans="2:7" ht="12.75">
      <c r="B53" s="18" t="s">
        <v>91</v>
      </c>
      <c r="C53" s="25">
        <v>618110667.11</v>
      </c>
      <c r="D53" s="17">
        <v>592174611.68</v>
      </c>
      <c r="E53" s="9" t="s">
        <v>92</v>
      </c>
      <c r="F53" s="25">
        <v>0</v>
      </c>
      <c r="G53" s="17">
        <v>0</v>
      </c>
    </row>
    <row r="54" spans="2:7" ht="12.75">
      <c r="B54" s="18" t="s">
        <v>93</v>
      </c>
      <c r="C54" s="25">
        <v>1196780.16</v>
      </c>
      <c r="D54" s="17">
        <v>1336934.23</v>
      </c>
      <c r="E54" s="9" t="s">
        <v>94</v>
      </c>
      <c r="F54" s="25">
        <v>0</v>
      </c>
      <c r="G54" s="17">
        <v>0</v>
      </c>
    </row>
    <row r="55" spans="2:7" ht="12.75">
      <c r="B55" s="18" t="s">
        <v>95</v>
      </c>
      <c r="C55" s="25">
        <v>-270143570.25</v>
      </c>
      <c r="D55" s="17">
        <v>-160652864.6</v>
      </c>
      <c r="E55" s="9" t="s">
        <v>96</v>
      </c>
      <c r="F55" s="25">
        <v>0</v>
      </c>
      <c r="G55" s="17">
        <v>0</v>
      </c>
    </row>
    <row r="56" spans="2:7" ht="12.75">
      <c r="B56" s="18" t="s">
        <v>97</v>
      </c>
      <c r="C56" s="25">
        <v>0</v>
      </c>
      <c r="D56" s="17">
        <v>0</v>
      </c>
      <c r="E56" s="7"/>
      <c r="F56" s="25"/>
      <c r="G56" s="17"/>
    </row>
    <row r="57" spans="2:7" ht="12.75">
      <c r="B57" s="18" t="s">
        <v>98</v>
      </c>
      <c r="C57" s="25">
        <v>0</v>
      </c>
      <c r="D57" s="17">
        <v>0</v>
      </c>
      <c r="E57" s="7" t="s">
        <v>99</v>
      </c>
      <c r="F57" s="25">
        <f>SUM(F50:F55)</f>
        <v>4798348556.04</v>
      </c>
      <c r="G57" s="17">
        <f>SUM(G50:G55)</f>
        <v>4896920725.63</v>
      </c>
    </row>
    <row r="58" spans="2:7" ht="12.75">
      <c r="B58" s="18" t="s">
        <v>100</v>
      </c>
      <c r="C58" s="25">
        <v>0</v>
      </c>
      <c r="D58" s="17">
        <v>0</v>
      </c>
      <c r="E58" s="12"/>
      <c r="F58" s="25"/>
      <c r="G58" s="17"/>
    </row>
    <row r="59" spans="2:7" ht="12.75">
      <c r="B59" s="18"/>
      <c r="C59" s="25"/>
      <c r="D59" s="17"/>
      <c r="E59" s="7" t="s">
        <v>101</v>
      </c>
      <c r="F59" s="25">
        <f>F47+F57</f>
        <v>7992004369.86</v>
      </c>
      <c r="G59" s="17">
        <f>G47+G57</f>
        <v>8294098110.43</v>
      </c>
    </row>
    <row r="60" spans="2:7" ht="25.5">
      <c r="B60" s="19" t="s">
        <v>102</v>
      </c>
      <c r="C60" s="25">
        <f>SUM(C50:C58)</f>
        <v>4492737699.41</v>
      </c>
      <c r="D60" s="17">
        <f>SUM(D50:D58)</f>
        <v>4860783713.309999</v>
      </c>
      <c r="E60" s="9"/>
      <c r="F60" s="25"/>
      <c r="G60" s="17"/>
    </row>
    <row r="61" spans="2:7" ht="12.75">
      <c r="B61" s="18"/>
      <c r="C61" s="25"/>
      <c r="D61" s="17"/>
      <c r="E61" s="7" t="s">
        <v>103</v>
      </c>
      <c r="F61" s="25"/>
      <c r="G61" s="17"/>
    </row>
    <row r="62" spans="2:7" ht="12.75">
      <c r="B62" s="19" t="s">
        <v>104</v>
      </c>
      <c r="C62" s="24">
        <f>C47+C60</f>
        <v>5757872889.71</v>
      </c>
      <c r="D62" s="16">
        <f>D47+D60</f>
        <v>6344606010.2699995</v>
      </c>
      <c r="E62" s="7"/>
      <c r="F62" s="25"/>
      <c r="G62" s="17"/>
    </row>
    <row r="63" spans="2:7" ht="12.75">
      <c r="B63" s="18"/>
      <c r="C63" s="23"/>
      <c r="D63" s="8"/>
      <c r="E63" s="7" t="s">
        <v>105</v>
      </c>
      <c r="F63" s="24">
        <f>SUM(F64:F66)</f>
        <v>0</v>
      </c>
      <c r="G63" s="16">
        <f>SUM(G64:G66)</f>
        <v>0</v>
      </c>
    </row>
    <row r="64" spans="2:7" ht="12.75">
      <c r="B64" s="18"/>
      <c r="C64" s="23"/>
      <c r="D64" s="8"/>
      <c r="E64" s="9" t="s">
        <v>106</v>
      </c>
      <c r="F64" s="24">
        <v>0</v>
      </c>
      <c r="G64" s="16">
        <v>0</v>
      </c>
    </row>
    <row r="65" spans="2:7" ht="12.75">
      <c r="B65" s="18"/>
      <c r="C65" s="23"/>
      <c r="D65" s="8"/>
      <c r="E65" s="9" t="s">
        <v>107</v>
      </c>
      <c r="F65" s="25">
        <v>0</v>
      </c>
      <c r="G65" s="17">
        <v>0</v>
      </c>
    </row>
    <row r="66" spans="2:7" ht="12.75">
      <c r="B66" s="18"/>
      <c r="C66" s="23"/>
      <c r="D66" s="8"/>
      <c r="E66" s="9" t="s">
        <v>108</v>
      </c>
      <c r="F66" s="25">
        <v>0</v>
      </c>
      <c r="G66" s="17">
        <v>0</v>
      </c>
    </row>
    <row r="67" spans="2:7" ht="12.75">
      <c r="B67" s="18"/>
      <c r="C67" s="23"/>
      <c r="D67" s="8"/>
      <c r="E67" s="9"/>
      <c r="F67" s="25"/>
      <c r="G67" s="17"/>
    </row>
    <row r="68" spans="2:7" ht="25.5">
      <c r="B68" s="18"/>
      <c r="C68" s="23"/>
      <c r="D68" s="8"/>
      <c r="E68" s="7" t="s">
        <v>109</v>
      </c>
      <c r="F68" s="24">
        <f>SUM(F69:F73)</f>
        <v>-2234131480.15</v>
      </c>
      <c r="G68" s="16">
        <f>SUM(G69:G73)</f>
        <v>-1949492100.1599998</v>
      </c>
    </row>
    <row r="69" spans="2:7" ht="12.75">
      <c r="B69" s="18"/>
      <c r="C69" s="23"/>
      <c r="D69" s="8"/>
      <c r="E69" s="9" t="s">
        <v>110</v>
      </c>
      <c r="F69" s="24">
        <v>810535557.79</v>
      </c>
      <c r="G69" s="16">
        <v>1347165885.1</v>
      </c>
    </row>
    <row r="70" spans="2:7" ht="12.75">
      <c r="B70" s="18"/>
      <c r="C70" s="23"/>
      <c r="D70" s="8"/>
      <c r="E70" s="9" t="s">
        <v>111</v>
      </c>
      <c r="F70" s="25">
        <v>-3883318543.48</v>
      </c>
      <c r="G70" s="17">
        <v>-3928011403.87</v>
      </c>
    </row>
    <row r="71" spans="2:7" ht="12.75">
      <c r="B71" s="18"/>
      <c r="C71" s="23"/>
      <c r="D71" s="8"/>
      <c r="E71" s="9" t="s">
        <v>112</v>
      </c>
      <c r="F71" s="25">
        <v>838651505.54</v>
      </c>
      <c r="G71" s="17">
        <v>631353418.61</v>
      </c>
    </row>
    <row r="72" spans="2:7" ht="12.75">
      <c r="B72" s="18"/>
      <c r="C72" s="23"/>
      <c r="D72" s="8"/>
      <c r="E72" s="9" t="s">
        <v>113</v>
      </c>
      <c r="F72" s="25">
        <v>0</v>
      </c>
      <c r="G72" s="17">
        <v>0</v>
      </c>
    </row>
    <row r="73" spans="2:7" ht="12.75">
      <c r="B73" s="18"/>
      <c r="C73" s="23"/>
      <c r="D73" s="8"/>
      <c r="E73" s="9" t="s">
        <v>114</v>
      </c>
      <c r="F73" s="25">
        <v>0</v>
      </c>
      <c r="G73" s="17">
        <v>0</v>
      </c>
    </row>
    <row r="74" spans="2:7" ht="12.75">
      <c r="B74" s="18"/>
      <c r="C74" s="23"/>
      <c r="D74" s="8"/>
      <c r="E74" s="9"/>
      <c r="F74" s="25"/>
      <c r="G74" s="17"/>
    </row>
    <row r="75" spans="2:7" ht="25.5">
      <c r="B75" s="18"/>
      <c r="C75" s="23"/>
      <c r="D75" s="8"/>
      <c r="E75" s="7" t="s">
        <v>115</v>
      </c>
      <c r="F75" s="25">
        <f>SUM(F76:F77)</f>
        <v>0</v>
      </c>
      <c r="G75" s="17">
        <f>SUM(G76:G77)</f>
        <v>0</v>
      </c>
    </row>
    <row r="76" spans="2:7" ht="12.75">
      <c r="B76" s="18"/>
      <c r="C76" s="23"/>
      <c r="D76" s="8"/>
      <c r="E76" s="9" t="s">
        <v>116</v>
      </c>
      <c r="F76" s="25">
        <v>0</v>
      </c>
      <c r="G76" s="17">
        <v>0</v>
      </c>
    </row>
    <row r="77" spans="2:7" ht="12.75">
      <c r="B77" s="18"/>
      <c r="C77" s="23"/>
      <c r="D77" s="8"/>
      <c r="E77" s="9" t="s">
        <v>117</v>
      </c>
      <c r="F77" s="25">
        <v>0</v>
      </c>
      <c r="G77" s="17">
        <v>0</v>
      </c>
    </row>
    <row r="78" spans="2:7" ht="12.75">
      <c r="B78" s="18"/>
      <c r="C78" s="23"/>
      <c r="D78" s="8"/>
      <c r="E78" s="9"/>
      <c r="F78" s="25"/>
      <c r="G78" s="17"/>
    </row>
    <row r="79" spans="2:7" ht="12.75">
      <c r="B79" s="18"/>
      <c r="C79" s="23"/>
      <c r="D79" s="8"/>
      <c r="E79" s="7" t="s">
        <v>118</v>
      </c>
      <c r="F79" s="24">
        <f>F63+F68+F75</f>
        <v>-2234131480.15</v>
      </c>
      <c r="G79" s="16">
        <f>G63+G68+G75</f>
        <v>-1949492100.1599998</v>
      </c>
    </row>
    <row r="80" spans="2:7" ht="12.75">
      <c r="B80" s="18"/>
      <c r="C80" s="23"/>
      <c r="D80" s="8"/>
      <c r="E80" s="9"/>
      <c r="F80" s="25"/>
      <c r="G80" s="17"/>
    </row>
    <row r="81" spans="2:7" ht="12.75">
      <c r="B81" s="18"/>
      <c r="C81" s="23"/>
      <c r="D81" s="8"/>
      <c r="E81" s="7" t="s">
        <v>119</v>
      </c>
      <c r="F81" s="24">
        <f>F59+F79</f>
        <v>5757872889.709999</v>
      </c>
      <c r="G81" s="16">
        <f>G59+G79</f>
        <v>6344606010.27</v>
      </c>
    </row>
    <row r="82" spans="2:7" ht="13.5" thickBot="1">
      <c r="B82" s="21"/>
      <c r="C82" s="26"/>
      <c r="D82" s="13"/>
      <c r="E82" s="14"/>
      <c r="F82" s="29"/>
      <c r="G82" s="15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  <ignoredErrors>
    <ignoredError sqref="C31:D31 F23:G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0"/>
  <sheetViews>
    <sheetView zoomScalePageLayoutView="0" workbookViewId="0" topLeftCell="B1">
      <selection activeCell="B1" sqref="B1"/>
    </sheetView>
  </sheetViews>
  <sheetFormatPr defaultColWidth="11.421875" defaultRowHeight="15"/>
  <cols>
    <col min="1" max="1" width="5.00390625" style="33" customWidth="1"/>
    <col min="2" max="2" width="43.00390625" style="33" customWidth="1"/>
    <col min="3" max="3" width="15.421875" style="33" bestFit="1" customWidth="1"/>
    <col min="4" max="4" width="15.28125" style="33" customWidth="1"/>
    <col min="5" max="5" width="16.421875" style="33" customWidth="1"/>
    <col min="6" max="6" width="16.57421875" style="33" customWidth="1"/>
    <col min="7" max="7" width="15.421875" style="33" bestFit="1" customWidth="1"/>
    <col min="8" max="8" width="14.00390625" style="33" customWidth="1"/>
    <col min="9" max="9" width="15.00390625" style="33" customWidth="1"/>
    <col min="10" max="16384" width="11.421875" style="33" customWidth="1"/>
  </cols>
  <sheetData>
    <row r="1" ht="13.5" thickBot="1"/>
    <row r="2" spans="2:9" ht="13.5" thickBot="1">
      <c r="B2" s="210" t="s">
        <v>123</v>
      </c>
      <c r="C2" s="211"/>
      <c r="D2" s="211"/>
      <c r="E2" s="211"/>
      <c r="F2" s="211"/>
      <c r="G2" s="211"/>
      <c r="H2" s="211"/>
      <c r="I2" s="212"/>
    </row>
    <row r="3" spans="2:9" ht="13.5" thickBot="1">
      <c r="B3" s="213" t="s">
        <v>124</v>
      </c>
      <c r="C3" s="214"/>
      <c r="D3" s="214"/>
      <c r="E3" s="214"/>
      <c r="F3" s="214"/>
      <c r="G3" s="214"/>
      <c r="H3" s="214"/>
      <c r="I3" s="215"/>
    </row>
    <row r="4" spans="2:9" ht="13.5" thickBot="1">
      <c r="B4" s="213" t="s">
        <v>125</v>
      </c>
      <c r="C4" s="214"/>
      <c r="D4" s="214"/>
      <c r="E4" s="214"/>
      <c r="F4" s="214"/>
      <c r="G4" s="214"/>
      <c r="H4" s="214"/>
      <c r="I4" s="215"/>
    </row>
    <row r="5" spans="2:9" ht="13.5" thickBot="1">
      <c r="B5" s="213" t="s">
        <v>1</v>
      </c>
      <c r="C5" s="214"/>
      <c r="D5" s="214"/>
      <c r="E5" s="214"/>
      <c r="F5" s="214"/>
      <c r="G5" s="214"/>
      <c r="H5" s="214"/>
      <c r="I5" s="215"/>
    </row>
    <row r="6" spans="2:9" ht="76.5">
      <c r="B6" s="34" t="s">
        <v>126</v>
      </c>
      <c r="C6" s="34" t="s">
        <v>127</v>
      </c>
      <c r="D6" s="34" t="s">
        <v>128</v>
      </c>
      <c r="E6" s="34" t="s">
        <v>129</v>
      </c>
      <c r="F6" s="34" t="s">
        <v>130</v>
      </c>
      <c r="G6" s="34" t="s">
        <v>131</v>
      </c>
      <c r="H6" s="34" t="s">
        <v>132</v>
      </c>
      <c r="I6" s="34" t="s">
        <v>133</v>
      </c>
    </row>
    <row r="7" spans="2:9" ht="13.5" thickBot="1">
      <c r="B7" s="35" t="s">
        <v>134</v>
      </c>
      <c r="C7" s="35" t="s">
        <v>135</v>
      </c>
      <c r="D7" s="35" t="s">
        <v>136</v>
      </c>
      <c r="E7" s="35" t="s">
        <v>137</v>
      </c>
      <c r="F7" s="35" t="s">
        <v>138</v>
      </c>
      <c r="G7" s="35" t="s">
        <v>139</v>
      </c>
      <c r="H7" s="35" t="s">
        <v>140</v>
      </c>
      <c r="I7" s="35" t="s">
        <v>141</v>
      </c>
    </row>
    <row r="8" spans="2:9" ht="12.75" customHeight="1">
      <c r="B8" s="36" t="s">
        <v>142</v>
      </c>
      <c r="C8" s="37">
        <f aca="true" t="shared" si="0" ref="C8:I8">C9+C13</f>
        <v>5732720725.63</v>
      </c>
      <c r="D8" s="37">
        <f t="shared" si="0"/>
        <v>1980039480</v>
      </c>
      <c r="E8" s="37">
        <f t="shared" si="0"/>
        <v>2212472169.59</v>
      </c>
      <c r="F8" s="37">
        <f t="shared" si="0"/>
        <v>0</v>
      </c>
      <c r="G8" s="37">
        <f t="shared" si="0"/>
        <v>5500288036.04</v>
      </c>
      <c r="H8" s="37">
        <f t="shared" si="0"/>
        <v>373318978.76000005</v>
      </c>
      <c r="I8" s="37">
        <f t="shared" si="0"/>
        <v>49492274.97</v>
      </c>
    </row>
    <row r="9" spans="2:9" ht="12.75" customHeight="1">
      <c r="B9" s="36" t="s">
        <v>143</v>
      </c>
      <c r="C9" s="37">
        <f aca="true" t="shared" si="1" ref="C9:I9">SUM(C10:C12)</f>
        <v>835800000</v>
      </c>
      <c r="D9" s="37">
        <f t="shared" si="1"/>
        <v>1980039480</v>
      </c>
      <c r="E9" s="37">
        <f t="shared" si="1"/>
        <v>2113900000</v>
      </c>
      <c r="F9" s="37">
        <f t="shared" si="1"/>
        <v>0</v>
      </c>
      <c r="G9" s="37">
        <f t="shared" si="1"/>
        <v>701939480</v>
      </c>
      <c r="H9" s="37">
        <f t="shared" si="1"/>
        <v>65207890.29</v>
      </c>
      <c r="I9" s="37">
        <f t="shared" si="1"/>
        <v>42094553.91</v>
      </c>
    </row>
    <row r="10" spans="2:9" ht="12.75">
      <c r="B10" s="38" t="s">
        <v>144</v>
      </c>
      <c r="C10" s="39">
        <v>835800000</v>
      </c>
      <c r="D10" s="39">
        <v>1980039480</v>
      </c>
      <c r="E10" s="39">
        <v>2113900000</v>
      </c>
      <c r="F10" s="39">
        <v>0</v>
      </c>
      <c r="G10" s="39">
        <f>+C10+D10-E10+F10</f>
        <v>701939480</v>
      </c>
      <c r="H10" s="39">
        <v>65207890.29</v>
      </c>
      <c r="I10" s="39">
        <v>42094553.91</v>
      </c>
    </row>
    <row r="11" spans="2:9" ht="12.75">
      <c r="B11" s="38" t="s">
        <v>145</v>
      </c>
      <c r="C11" s="39">
        <v>0</v>
      </c>
      <c r="D11" s="39">
        <v>0</v>
      </c>
      <c r="E11" s="39">
        <v>0</v>
      </c>
      <c r="F11" s="39">
        <v>0</v>
      </c>
      <c r="G11" s="39">
        <f aca="true" t="shared" si="2" ref="G11:G16">+C11+D11-E11+F11</f>
        <v>0</v>
      </c>
      <c r="H11" s="39">
        <v>0</v>
      </c>
      <c r="I11" s="39">
        <v>0</v>
      </c>
    </row>
    <row r="12" spans="2:9" ht="12.75">
      <c r="B12" s="38" t="s">
        <v>146</v>
      </c>
      <c r="C12" s="39">
        <v>0</v>
      </c>
      <c r="D12" s="39">
        <v>0</v>
      </c>
      <c r="E12" s="39">
        <v>0</v>
      </c>
      <c r="F12" s="39">
        <v>0</v>
      </c>
      <c r="G12" s="39">
        <f t="shared" si="2"/>
        <v>0</v>
      </c>
      <c r="H12" s="39">
        <v>0</v>
      </c>
      <c r="I12" s="39">
        <v>0</v>
      </c>
    </row>
    <row r="13" spans="2:9" ht="12.75" customHeight="1">
      <c r="B13" s="36" t="s">
        <v>147</v>
      </c>
      <c r="C13" s="37">
        <f aca="true" t="shared" si="3" ref="C13:I13">SUM(C14:C16)</f>
        <v>4896920725.63</v>
      </c>
      <c r="D13" s="37">
        <f t="shared" si="3"/>
        <v>0</v>
      </c>
      <c r="E13" s="37">
        <f t="shared" si="3"/>
        <v>98572169.59</v>
      </c>
      <c r="F13" s="37">
        <f t="shared" si="3"/>
        <v>0</v>
      </c>
      <c r="G13" s="37">
        <f t="shared" si="3"/>
        <v>4798348556.04</v>
      </c>
      <c r="H13" s="37">
        <f t="shared" si="3"/>
        <v>308111088.47</v>
      </c>
      <c r="I13" s="37">
        <f t="shared" si="3"/>
        <v>7397721.06</v>
      </c>
    </row>
    <row r="14" spans="2:9" ht="12.75">
      <c r="B14" s="38" t="s">
        <v>148</v>
      </c>
      <c r="C14" s="39">
        <v>4896920725.63</v>
      </c>
      <c r="D14" s="39">
        <v>0</v>
      </c>
      <c r="E14" s="39">
        <v>98572169.59</v>
      </c>
      <c r="F14" s="39">
        <v>0</v>
      </c>
      <c r="G14" s="39">
        <f t="shared" si="2"/>
        <v>4798348556.04</v>
      </c>
      <c r="H14" s="39">
        <v>308111088.47</v>
      </c>
      <c r="I14" s="39">
        <v>7397721.06</v>
      </c>
    </row>
    <row r="15" spans="2:9" ht="12.75">
      <c r="B15" s="38" t="s">
        <v>149</v>
      </c>
      <c r="C15" s="39">
        <v>0</v>
      </c>
      <c r="D15" s="39">
        <v>0</v>
      </c>
      <c r="E15" s="39">
        <v>0</v>
      </c>
      <c r="F15" s="39">
        <v>0</v>
      </c>
      <c r="G15" s="39">
        <f t="shared" si="2"/>
        <v>0</v>
      </c>
      <c r="H15" s="39">
        <v>0</v>
      </c>
      <c r="I15" s="39">
        <v>0</v>
      </c>
    </row>
    <row r="16" spans="2:9" ht="12.75">
      <c r="B16" s="38" t="s">
        <v>150</v>
      </c>
      <c r="C16" s="39">
        <v>0</v>
      </c>
      <c r="D16" s="39">
        <v>0</v>
      </c>
      <c r="E16" s="39">
        <v>0</v>
      </c>
      <c r="F16" s="39">
        <v>0</v>
      </c>
      <c r="G16" s="39">
        <f t="shared" si="2"/>
        <v>0</v>
      </c>
      <c r="H16" s="39">
        <v>0</v>
      </c>
      <c r="I16" s="39">
        <v>0</v>
      </c>
    </row>
    <row r="17" spans="2:9" ht="12.75">
      <c r="B17" s="36" t="s">
        <v>151</v>
      </c>
      <c r="C17" s="37">
        <f>3397177384.8-835800000</f>
        <v>2561377384.8</v>
      </c>
      <c r="D17" s="40"/>
      <c r="E17" s="40"/>
      <c r="F17" s="41"/>
      <c r="G17" s="42">
        <v>2491716333.8199997</v>
      </c>
      <c r="H17" s="41"/>
      <c r="I17" s="41"/>
    </row>
    <row r="18" spans="2:9" ht="12.75">
      <c r="B18" s="43"/>
      <c r="C18" s="39"/>
      <c r="D18" s="39"/>
      <c r="E18" s="39"/>
      <c r="F18" s="39"/>
      <c r="G18" s="39"/>
      <c r="H18" s="39"/>
      <c r="I18" s="39"/>
    </row>
    <row r="19" spans="2:9" ht="12.75" customHeight="1">
      <c r="B19" s="44" t="s">
        <v>152</v>
      </c>
      <c r="C19" s="37">
        <f>C8+C17</f>
        <v>8294098110.43</v>
      </c>
      <c r="D19" s="37">
        <f aca="true" t="shared" si="4" ref="D19:I19">D8+D17</f>
        <v>1980039480</v>
      </c>
      <c r="E19" s="37">
        <f>E8+E17</f>
        <v>2212472169.59</v>
      </c>
      <c r="F19" s="37">
        <f t="shared" si="4"/>
        <v>0</v>
      </c>
      <c r="G19" s="37">
        <f t="shared" si="4"/>
        <v>7992004369.86</v>
      </c>
      <c r="H19" s="37">
        <f t="shared" si="4"/>
        <v>373318978.76000005</v>
      </c>
      <c r="I19" s="37">
        <f t="shared" si="4"/>
        <v>49492274.97</v>
      </c>
    </row>
    <row r="20" spans="2:9" ht="12.75">
      <c r="B20" s="36"/>
      <c r="C20" s="37"/>
      <c r="D20" s="37"/>
      <c r="E20" s="37"/>
      <c r="F20" s="37"/>
      <c r="G20" s="37"/>
      <c r="H20" s="37"/>
      <c r="I20" s="37"/>
    </row>
    <row r="21" spans="2:9" ht="12.75" customHeight="1">
      <c r="B21" s="36" t="s">
        <v>153</v>
      </c>
      <c r="C21" s="37">
        <f aca="true" t="shared" si="5" ref="C21:I21">SUM(C22:C33)</f>
        <v>10227691.37</v>
      </c>
      <c r="D21" s="37">
        <f t="shared" si="5"/>
        <v>0</v>
      </c>
      <c r="E21" s="37">
        <f t="shared" si="5"/>
        <v>6563052.119999999</v>
      </c>
      <c r="F21" s="37">
        <f t="shared" si="5"/>
        <v>0</v>
      </c>
      <c r="G21" s="37">
        <f t="shared" si="5"/>
        <v>3664639.25</v>
      </c>
      <c r="H21" s="37">
        <f t="shared" si="5"/>
        <v>0</v>
      </c>
      <c r="I21" s="37">
        <f t="shared" si="5"/>
        <v>0</v>
      </c>
    </row>
    <row r="22" spans="2:9" ht="12.75" customHeight="1">
      <c r="B22" s="43" t="s">
        <v>154</v>
      </c>
      <c r="C22" s="39">
        <v>1635480.01</v>
      </c>
      <c r="D22" s="39">
        <v>0</v>
      </c>
      <c r="E22" s="39">
        <v>1090320.12</v>
      </c>
      <c r="F22" s="39">
        <v>0</v>
      </c>
      <c r="G22" s="39">
        <f>C22+D22-E22+F22</f>
        <v>545159.8899999999</v>
      </c>
      <c r="H22" s="39">
        <v>0</v>
      </c>
      <c r="I22" s="39">
        <v>0</v>
      </c>
    </row>
    <row r="23" spans="2:9" ht="12.75" customHeight="1">
      <c r="B23" s="43" t="s">
        <v>155</v>
      </c>
      <c r="C23" s="39">
        <v>535758.4</v>
      </c>
      <c r="D23" s="39">
        <v>0</v>
      </c>
      <c r="E23" s="39">
        <v>247273.08</v>
      </c>
      <c r="F23" s="39">
        <v>0</v>
      </c>
      <c r="G23" s="39">
        <f>C23+D23-E23+F23</f>
        <v>288485.32000000007</v>
      </c>
      <c r="H23" s="39">
        <v>0</v>
      </c>
      <c r="I23" s="39">
        <v>0</v>
      </c>
    </row>
    <row r="24" spans="2:9" ht="12.75" customHeight="1">
      <c r="B24" s="43" t="s">
        <v>156</v>
      </c>
      <c r="C24" s="39">
        <v>769753.71</v>
      </c>
      <c r="D24" s="39">
        <v>0</v>
      </c>
      <c r="E24" s="39">
        <v>769753.71</v>
      </c>
      <c r="F24" s="39">
        <v>0</v>
      </c>
      <c r="G24" s="39">
        <f aca="true" t="shared" si="6" ref="G24:G33">C24+D24-E24+F24</f>
        <v>0</v>
      </c>
      <c r="H24" s="39">
        <v>0</v>
      </c>
      <c r="I24" s="39">
        <v>0</v>
      </c>
    </row>
    <row r="25" spans="2:9" ht="12.75" customHeight="1">
      <c r="B25" s="43" t="s">
        <v>157</v>
      </c>
      <c r="C25" s="39">
        <v>249805.33</v>
      </c>
      <c r="D25" s="39">
        <v>0</v>
      </c>
      <c r="E25" s="39">
        <v>249805.33</v>
      </c>
      <c r="F25" s="39">
        <v>0</v>
      </c>
      <c r="G25" s="39">
        <f t="shared" si="6"/>
        <v>0</v>
      </c>
      <c r="H25" s="39">
        <v>0</v>
      </c>
      <c r="I25" s="39">
        <v>0</v>
      </c>
    </row>
    <row r="26" spans="2:9" ht="12.75" customHeight="1">
      <c r="B26" s="43" t="s">
        <v>158</v>
      </c>
      <c r="C26" s="39">
        <v>1299979.35</v>
      </c>
      <c r="D26" s="39">
        <v>0</v>
      </c>
      <c r="E26" s="39">
        <v>623990.04</v>
      </c>
      <c r="F26" s="39">
        <v>0</v>
      </c>
      <c r="G26" s="39">
        <f t="shared" si="6"/>
        <v>675989.31</v>
      </c>
      <c r="H26" s="39">
        <v>0</v>
      </c>
      <c r="I26" s="39">
        <v>0</v>
      </c>
    </row>
    <row r="27" spans="2:9" ht="12.75" customHeight="1">
      <c r="B27" s="43" t="s">
        <v>159</v>
      </c>
      <c r="C27" s="39">
        <v>389821.84</v>
      </c>
      <c r="D27" s="39">
        <v>0</v>
      </c>
      <c r="E27" s="39">
        <v>389821.84</v>
      </c>
      <c r="F27" s="39">
        <v>0</v>
      </c>
      <c r="G27" s="39">
        <f t="shared" si="6"/>
        <v>0</v>
      </c>
      <c r="H27" s="39">
        <v>0</v>
      </c>
      <c r="I27" s="39">
        <v>0</v>
      </c>
    </row>
    <row r="28" spans="2:9" ht="12.75" customHeight="1">
      <c r="B28" s="43" t="s">
        <v>160</v>
      </c>
      <c r="C28" s="39">
        <v>408687.47</v>
      </c>
      <c r="D28" s="39">
        <v>0</v>
      </c>
      <c r="E28" s="39">
        <v>408687.47</v>
      </c>
      <c r="F28" s="39">
        <v>0</v>
      </c>
      <c r="G28" s="39">
        <f t="shared" si="6"/>
        <v>0</v>
      </c>
      <c r="H28" s="39">
        <v>0</v>
      </c>
      <c r="I28" s="39">
        <v>0</v>
      </c>
    </row>
    <row r="29" spans="2:9" ht="12.75" customHeight="1">
      <c r="B29" s="43" t="s">
        <v>161</v>
      </c>
      <c r="C29" s="39">
        <v>806176.27</v>
      </c>
      <c r="D29" s="39">
        <v>0</v>
      </c>
      <c r="E29" s="39">
        <v>806176.27</v>
      </c>
      <c r="F29" s="39">
        <v>0</v>
      </c>
      <c r="G29" s="39">
        <f t="shared" si="6"/>
        <v>0</v>
      </c>
      <c r="H29" s="39">
        <v>0</v>
      </c>
      <c r="I29" s="39">
        <v>0</v>
      </c>
    </row>
    <row r="30" spans="2:9" ht="12.75" customHeight="1">
      <c r="B30" s="43" t="s">
        <v>162</v>
      </c>
      <c r="C30" s="39">
        <v>286073.5</v>
      </c>
      <c r="D30" s="39">
        <v>0</v>
      </c>
      <c r="E30" s="39">
        <v>286073.5</v>
      </c>
      <c r="F30" s="39">
        <v>0</v>
      </c>
      <c r="G30" s="39">
        <f t="shared" si="6"/>
        <v>0</v>
      </c>
      <c r="H30" s="39">
        <v>0</v>
      </c>
      <c r="I30" s="39">
        <v>0</v>
      </c>
    </row>
    <row r="31" spans="2:9" ht="12.75" customHeight="1">
      <c r="B31" s="43" t="s">
        <v>163</v>
      </c>
      <c r="C31" s="39">
        <v>2433979.37</v>
      </c>
      <c r="D31" s="39">
        <v>0</v>
      </c>
      <c r="E31" s="39">
        <v>695422.8</v>
      </c>
      <c r="F31" s="39">
        <v>0</v>
      </c>
      <c r="G31" s="39">
        <f t="shared" si="6"/>
        <v>1738556.57</v>
      </c>
      <c r="H31" s="39">
        <v>0</v>
      </c>
      <c r="I31" s="39">
        <v>0</v>
      </c>
    </row>
    <row r="32" spans="2:9" ht="12.75" customHeight="1">
      <c r="B32" s="43" t="s">
        <v>164</v>
      </c>
      <c r="C32" s="39">
        <v>355063.43</v>
      </c>
      <c r="D32" s="39">
        <v>0</v>
      </c>
      <c r="E32" s="39">
        <v>202893.6</v>
      </c>
      <c r="F32" s="39">
        <v>0</v>
      </c>
      <c r="G32" s="39">
        <f t="shared" si="6"/>
        <v>152169.83</v>
      </c>
      <c r="H32" s="39">
        <v>0</v>
      </c>
      <c r="I32" s="39">
        <v>0</v>
      </c>
    </row>
    <row r="33" spans="2:9" ht="12.75" customHeight="1">
      <c r="B33" s="43" t="s">
        <v>165</v>
      </c>
      <c r="C33" s="39">
        <v>1057112.69</v>
      </c>
      <c r="D33" s="39">
        <v>0</v>
      </c>
      <c r="E33" s="39">
        <v>792834.36</v>
      </c>
      <c r="F33" s="39">
        <v>0</v>
      </c>
      <c r="G33" s="39">
        <f t="shared" si="6"/>
        <v>264278.32999999996</v>
      </c>
      <c r="H33" s="39">
        <v>0</v>
      </c>
      <c r="I33" s="39">
        <v>0</v>
      </c>
    </row>
    <row r="34" spans="2:9" ht="12.75">
      <c r="B34" s="45"/>
      <c r="C34" s="46"/>
      <c r="D34" s="46"/>
      <c r="E34" s="46"/>
      <c r="F34" s="46"/>
      <c r="G34" s="46"/>
      <c r="H34" s="46"/>
      <c r="I34" s="46"/>
    </row>
    <row r="35" spans="2:9" ht="25.5">
      <c r="B35" s="44" t="s">
        <v>166</v>
      </c>
      <c r="C35" s="37">
        <f aca="true" t="shared" si="7" ref="C35:I35">SUM(C36:C38)</f>
        <v>0</v>
      </c>
      <c r="D35" s="37">
        <f t="shared" si="7"/>
        <v>0</v>
      </c>
      <c r="E35" s="37">
        <f t="shared" si="7"/>
        <v>0</v>
      </c>
      <c r="F35" s="37">
        <f t="shared" si="7"/>
        <v>0</v>
      </c>
      <c r="G35" s="37">
        <f t="shared" si="7"/>
        <v>0</v>
      </c>
      <c r="H35" s="37">
        <f t="shared" si="7"/>
        <v>0</v>
      </c>
      <c r="I35" s="37">
        <f t="shared" si="7"/>
        <v>0</v>
      </c>
    </row>
    <row r="36" spans="2:9" ht="12.75" customHeight="1">
      <c r="B36" s="43" t="s">
        <v>167</v>
      </c>
      <c r="C36" s="39">
        <v>0</v>
      </c>
      <c r="D36" s="39">
        <v>0</v>
      </c>
      <c r="E36" s="39">
        <v>0</v>
      </c>
      <c r="F36" s="39">
        <v>0</v>
      </c>
      <c r="G36" s="39">
        <f>C36+D36-E36+F36</f>
        <v>0</v>
      </c>
      <c r="H36" s="39">
        <v>0</v>
      </c>
      <c r="I36" s="39">
        <v>0</v>
      </c>
    </row>
    <row r="37" spans="2:9" ht="12.75" customHeight="1">
      <c r="B37" s="43" t="s">
        <v>168</v>
      </c>
      <c r="C37" s="39">
        <v>0</v>
      </c>
      <c r="D37" s="39">
        <v>0</v>
      </c>
      <c r="E37" s="39">
        <v>0</v>
      </c>
      <c r="F37" s="39">
        <v>0</v>
      </c>
      <c r="G37" s="39">
        <f>C37+D37-E37+F37</f>
        <v>0</v>
      </c>
      <c r="H37" s="39">
        <v>0</v>
      </c>
      <c r="I37" s="39">
        <v>0</v>
      </c>
    </row>
    <row r="38" spans="2:9" ht="12.75" customHeight="1">
      <c r="B38" s="43" t="s">
        <v>169</v>
      </c>
      <c r="C38" s="39">
        <v>0</v>
      </c>
      <c r="D38" s="39">
        <v>0</v>
      </c>
      <c r="E38" s="39">
        <v>0</v>
      </c>
      <c r="F38" s="39">
        <v>0</v>
      </c>
      <c r="G38" s="39">
        <f>C38+D38-E38+F38</f>
        <v>0</v>
      </c>
      <c r="H38" s="39">
        <v>0</v>
      </c>
      <c r="I38" s="39">
        <v>0</v>
      </c>
    </row>
    <row r="39" spans="2:9" ht="13.5" thickBot="1">
      <c r="B39" s="47"/>
      <c r="C39" s="48"/>
      <c r="D39" s="48"/>
      <c r="E39" s="48"/>
      <c r="F39" s="48"/>
      <c r="G39" s="48"/>
      <c r="H39" s="48"/>
      <c r="I39" s="48"/>
    </row>
    <row r="40" spans="2:9" ht="18.75" customHeight="1">
      <c r="B40" s="216" t="s">
        <v>170</v>
      </c>
      <c r="C40" s="216"/>
      <c r="D40" s="216"/>
      <c r="E40" s="216"/>
      <c r="F40" s="216"/>
      <c r="G40" s="216"/>
      <c r="H40" s="216"/>
      <c r="I40" s="216"/>
    </row>
    <row r="41" spans="2:9" ht="12.75">
      <c r="B41" s="49" t="s">
        <v>171</v>
      </c>
      <c r="C41" s="50"/>
      <c r="D41" s="51"/>
      <c r="E41" s="51"/>
      <c r="F41" s="51"/>
      <c r="G41" s="51"/>
      <c r="H41" s="51"/>
      <c r="I41" s="51"/>
    </row>
    <row r="42" spans="2:9" ht="13.5" thickBot="1">
      <c r="B42" s="52"/>
      <c r="C42" s="50"/>
      <c r="D42" s="50"/>
      <c r="E42" s="50"/>
      <c r="F42" s="50"/>
      <c r="G42" s="50"/>
      <c r="H42" s="50"/>
      <c r="I42" s="50"/>
    </row>
    <row r="43" spans="2:9" ht="38.25" customHeight="1">
      <c r="B43" s="217" t="s">
        <v>172</v>
      </c>
      <c r="C43" s="217" t="s">
        <v>173</v>
      </c>
      <c r="D43" s="217" t="s">
        <v>174</v>
      </c>
      <c r="E43" s="53" t="s">
        <v>175</v>
      </c>
      <c r="F43" s="217" t="s">
        <v>176</v>
      </c>
      <c r="G43" s="53" t="s">
        <v>177</v>
      </c>
      <c r="H43" s="50"/>
      <c r="I43" s="50"/>
    </row>
    <row r="44" spans="2:9" ht="15.75" customHeight="1" thickBot="1">
      <c r="B44" s="218"/>
      <c r="C44" s="218"/>
      <c r="D44" s="218"/>
      <c r="E44" s="54" t="s">
        <v>178</v>
      </c>
      <c r="F44" s="218"/>
      <c r="G44" s="54" t="s">
        <v>179</v>
      </c>
      <c r="H44" s="50"/>
      <c r="I44" s="50"/>
    </row>
    <row r="45" spans="2:9" ht="12.75">
      <c r="B45" s="55" t="s">
        <v>180</v>
      </c>
      <c r="C45" s="37">
        <f>SUM(C46:C60)</f>
        <v>2816039480</v>
      </c>
      <c r="D45" s="37"/>
      <c r="E45" s="37"/>
      <c r="F45" s="37">
        <f>SUM(F46:F60)</f>
        <v>42904553.91</v>
      </c>
      <c r="G45" s="37"/>
      <c r="H45" s="50"/>
      <c r="I45" s="50"/>
    </row>
    <row r="46" spans="2:9" ht="12.75">
      <c r="B46" s="43" t="s">
        <v>181</v>
      </c>
      <c r="C46" s="39">
        <v>80000000</v>
      </c>
      <c r="D46" s="56">
        <v>2</v>
      </c>
      <c r="E46" s="57" t="s">
        <v>182</v>
      </c>
      <c r="F46" s="39">
        <v>0</v>
      </c>
      <c r="G46" s="39">
        <v>0</v>
      </c>
      <c r="H46" s="50"/>
      <c r="I46" s="50"/>
    </row>
    <row r="47" spans="2:9" ht="12.75">
      <c r="B47" s="43" t="s">
        <v>183</v>
      </c>
      <c r="C47" s="39">
        <v>25000000</v>
      </c>
      <c r="D47" s="56">
        <v>3</v>
      </c>
      <c r="E47" s="57" t="s">
        <v>182</v>
      </c>
      <c r="F47" s="39">
        <v>0</v>
      </c>
      <c r="G47" s="39">
        <v>0</v>
      </c>
      <c r="H47" s="50"/>
      <c r="I47" s="50"/>
    </row>
    <row r="48" spans="2:9" ht="12.75">
      <c r="B48" s="43" t="s">
        <v>184</v>
      </c>
      <c r="C48" s="39">
        <v>80000000</v>
      </c>
      <c r="D48" s="56" t="s">
        <v>185</v>
      </c>
      <c r="E48" s="57" t="s">
        <v>182</v>
      </c>
      <c r="F48" s="39">
        <v>0</v>
      </c>
      <c r="G48" s="39">
        <v>0</v>
      </c>
      <c r="H48" s="50"/>
      <c r="I48" s="50"/>
    </row>
    <row r="49" spans="2:9" ht="12.75">
      <c r="B49" s="43" t="s">
        <v>186</v>
      </c>
      <c r="C49" s="39">
        <v>20000000</v>
      </c>
      <c r="D49" s="56" t="s">
        <v>187</v>
      </c>
      <c r="E49" s="57" t="s">
        <v>182</v>
      </c>
      <c r="F49" s="39">
        <v>0</v>
      </c>
      <c r="G49" s="39">
        <v>0</v>
      </c>
      <c r="H49" s="50"/>
      <c r="I49" s="50"/>
    </row>
    <row r="50" spans="2:9" ht="12.75">
      <c r="B50" s="43" t="s">
        <v>188</v>
      </c>
      <c r="C50" s="39">
        <v>200000000</v>
      </c>
      <c r="D50" s="56" t="s">
        <v>189</v>
      </c>
      <c r="E50" s="57" t="s">
        <v>182</v>
      </c>
      <c r="F50" s="39">
        <v>2088000</v>
      </c>
      <c r="G50" s="39">
        <v>0</v>
      </c>
      <c r="H50" s="50"/>
      <c r="I50" s="50"/>
    </row>
    <row r="51" spans="2:9" ht="12.75">
      <c r="B51" s="43" t="s">
        <v>190</v>
      </c>
      <c r="C51" s="39">
        <v>235000000</v>
      </c>
      <c r="D51" s="56" t="s">
        <v>189</v>
      </c>
      <c r="E51" s="57" t="s">
        <v>191</v>
      </c>
      <c r="F51" s="39">
        <v>0</v>
      </c>
      <c r="G51" s="39">
        <v>0</v>
      </c>
      <c r="H51" s="50"/>
      <c r="I51" s="50"/>
    </row>
    <row r="52" spans="2:9" ht="12.75">
      <c r="B52" s="43" t="s">
        <v>192</v>
      </c>
      <c r="C52" s="39">
        <v>120000000</v>
      </c>
      <c r="D52" s="56" t="s">
        <v>189</v>
      </c>
      <c r="E52" s="57" t="s">
        <v>191</v>
      </c>
      <c r="F52" s="39">
        <v>0</v>
      </c>
      <c r="G52" s="39">
        <v>0</v>
      </c>
      <c r="H52" s="50"/>
      <c r="I52" s="50"/>
    </row>
    <row r="53" spans="2:9" ht="12.75">
      <c r="B53" s="43" t="s">
        <v>193</v>
      </c>
      <c r="C53" s="39">
        <v>335000000</v>
      </c>
      <c r="D53" s="56" t="s">
        <v>189</v>
      </c>
      <c r="E53" s="57" t="s">
        <v>194</v>
      </c>
      <c r="F53" s="39">
        <v>0</v>
      </c>
      <c r="G53" s="39">
        <v>0</v>
      </c>
      <c r="H53" s="50"/>
      <c r="I53" s="50"/>
    </row>
    <row r="54" spans="2:9" ht="12.75">
      <c r="B54" s="43" t="s">
        <v>195</v>
      </c>
      <c r="C54" s="39">
        <v>20000000</v>
      </c>
      <c r="D54" s="56" t="s">
        <v>189</v>
      </c>
      <c r="E54" s="57" t="s">
        <v>194</v>
      </c>
      <c r="F54" s="39">
        <v>0</v>
      </c>
      <c r="G54" s="39">
        <v>0</v>
      </c>
      <c r="H54" s="50"/>
      <c r="I54" s="50"/>
    </row>
    <row r="55" spans="2:9" ht="12.75">
      <c r="B55" s="43" t="s">
        <v>196</v>
      </c>
      <c r="C55" s="39">
        <v>481000000</v>
      </c>
      <c r="D55" s="56" t="s">
        <v>189</v>
      </c>
      <c r="E55" s="57" t="s">
        <v>197</v>
      </c>
      <c r="F55" s="39">
        <v>0</v>
      </c>
      <c r="G55" s="39">
        <v>0</v>
      </c>
      <c r="H55" s="50"/>
      <c r="I55" s="50"/>
    </row>
    <row r="56" spans="2:9" ht="12.75">
      <c r="B56" s="43" t="s">
        <v>198</v>
      </c>
      <c r="C56" s="39">
        <v>94300000</v>
      </c>
      <c r="D56" s="56" t="s">
        <v>187</v>
      </c>
      <c r="E56" s="57" t="s">
        <v>197</v>
      </c>
      <c r="F56" s="39">
        <v>1640820</v>
      </c>
      <c r="G56" s="39">
        <v>0</v>
      </c>
      <c r="H56" s="50"/>
      <c r="I56" s="50"/>
    </row>
    <row r="57" spans="2:9" ht="12.75">
      <c r="B57" s="43" t="s">
        <v>199</v>
      </c>
      <c r="C57" s="39">
        <v>458200000</v>
      </c>
      <c r="D57" s="56" t="s">
        <v>189</v>
      </c>
      <c r="E57" s="57" t="s">
        <v>197</v>
      </c>
      <c r="F57" s="39">
        <v>15945360</v>
      </c>
      <c r="G57" s="39">
        <v>0</v>
      </c>
      <c r="H57" s="50"/>
      <c r="I57" s="50"/>
    </row>
    <row r="58" spans="2:9" ht="12.75">
      <c r="B58" s="43" t="s">
        <v>200</v>
      </c>
      <c r="C58" s="39">
        <v>95600000</v>
      </c>
      <c r="D58" s="56" t="s">
        <v>189</v>
      </c>
      <c r="E58" s="57" t="s">
        <v>197</v>
      </c>
      <c r="F58" s="39">
        <v>3326880</v>
      </c>
      <c r="G58" s="39">
        <v>0</v>
      </c>
      <c r="H58" s="50"/>
      <c r="I58" s="50"/>
    </row>
    <row r="59" spans="2:9" ht="12.75">
      <c r="B59" s="43" t="s">
        <v>201</v>
      </c>
      <c r="C59" s="39">
        <v>400000000</v>
      </c>
      <c r="D59" s="56" t="s">
        <v>189</v>
      </c>
      <c r="E59" s="57" t="s">
        <v>197</v>
      </c>
      <c r="F59" s="39">
        <v>13920000</v>
      </c>
      <c r="G59" s="39">
        <v>0</v>
      </c>
      <c r="H59" s="50"/>
      <c r="I59" s="50"/>
    </row>
    <row r="60" spans="2:9" ht="13.5" thickBot="1">
      <c r="B60" s="58" t="s">
        <v>202</v>
      </c>
      <c r="C60" s="59">
        <v>171939480</v>
      </c>
      <c r="D60" s="60" t="s">
        <v>189</v>
      </c>
      <c r="E60" s="61" t="s">
        <v>197</v>
      </c>
      <c r="F60" s="59">
        <v>5983493.91</v>
      </c>
      <c r="G60" s="59">
        <v>0</v>
      </c>
      <c r="H60" s="50"/>
      <c r="I60" s="50"/>
    </row>
  </sheetData>
  <sheetProtection/>
  <mergeCells count="9">
    <mergeCell ref="B2:I2"/>
    <mergeCell ref="B3:I3"/>
    <mergeCell ref="B4:I4"/>
    <mergeCell ref="B5:I5"/>
    <mergeCell ref="B40:I40"/>
    <mergeCell ref="B43:B44"/>
    <mergeCell ref="C43:C44"/>
    <mergeCell ref="D43:D44"/>
    <mergeCell ref="F43:F44"/>
  </mergeCells>
  <printOptions/>
  <pageMargins left="0.7" right="0.7" top="0.75" bottom="0.75" header="0.3" footer="0.3"/>
  <pageSetup fitToHeight="0" fitToWidth="1" horizontalDpi="600" verticalDpi="600" orientation="portrait" scale="57" r:id="rId1"/>
  <ignoredErrors>
    <ignoredError sqref="G13" formula="1"/>
    <ignoredError sqref="D48:D6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7109375" style="187" customWidth="1"/>
    <col min="2" max="11" width="11.421875" style="187" customWidth="1"/>
  </cols>
  <sheetData>
    <row r="1" spans="1:2" ht="16.5">
      <c r="A1" s="186"/>
      <c r="B1" s="186"/>
    </row>
    <row r="2" ht="17.25" thickBot="1">
      <c r="A2" s="186"/>
    </row>
    <row r="3" spans="1:11" ht="15.75" thickBot="1">
      <c r="A3" s="219" t="s">
        <v>123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15.75" thickBot="1">
      <c r="A4" s="222" t="s">
        <v>485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15.75" thickBot="1">
      <c r="A5" s="222" t="s">
        <v>125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5.75" thickBot="1">
      <c r="A6" s="222" t="s">
        <v>1</v>
      </c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75" thickBot="1">
      <c r="A7" s="188" t="s">
        <v>486</v>
      </c>
      <c r="B7" s="189" t="s">
        <v>487</v>
      </c>
      <c r="C7" s="189" t="s">
        <v>488</v>
      </c>
      <c r="D7" s="189" t="s">
        <v>489</v>
      </c>
      <c r="E7" s="189" t="s">
        <v>490</v>
      </c>
      <c r="F7" s="189" t="s">
        <v>491</v>
      </c>
      <c r="G7" s="189" t="s">
        <v>492</v>
      </c>
      <c r="H7" s="189" t="s">
        <v>493</v>
      </c>
      <c r="I7" s="189" t="s">
        <v>494</v>
      </c>
      <c r="J7" s="189" t="s">
        <v>495</v>
      </c>
      <c r="K7" s="189" t="s">
        <v>496</v>
      </c>
    </row>
    <row r="8" spans="1:11" ht="15">
      <c r="A8" s="190"/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9" spans="1:11" ht="16.5">
      <c r="A9" s="192" t="s">
        <v>497</v>
      </c>
      <c r="B9" s="193"/>
      <c r="C9" s="193"/>
      <c r="D9" s="193"/>
      <c r="E9" s="194">
        <f>+E10+E11+E12+E13</f>
        <v>0</v>
      </c>
      <c r="F9" s="195"/>
      <c r="G9" s="194">
        <f>+G10+G11+G12+G13</f>
        <v>0</v>
      </c>
      <c r="H9" s="194">
        <f>+H10+H11+H12+H13</f>
        <v>0</v>
      </c>
      <c r="I9" s="194">
        <f>+I10+I11+I12+I13</f>
        <v>0</v>
      </c>
      <c r="J9" s="194">
        <f>+J10+J11+J12+J13</f>
        <v>0</v>
      </c>
      <c r="K9" s="194">
        <f>+E9-J9</f>
        <v>0</v>
      </c>
    </row>
    <row r="10" spans="1:11" ht="15">
      <c r="A10" s="196" t="s">
        <v>498</v>
      </c>
      <c r="B10" s="193"/>
      <c r="C10" s="193"/>
      <c r="D10" s="193"/>
      <c r="E10" s="197">
        <v>0</v>
      </c>
      <c r="F10" s="195"/>
      <c r="G10" s="197">
        <v>0</v>
      </c>
      <c r="H10" s="197">
        <v>0</v>
      </c>
      <c r="I10" s="197">
        <v>0</v>
      </c>
      <c r="J10" s="197">
        <v>0</v>
      </c>
      <c r="K10" s="197">
        <v>0</v>
      </c>
    </row>
    <row r="11" spans="1:11" ht="15">
      <c r="A11" s="196" t="s">
        <v>499</v>
      </c>
      <c r="B11" s="193"/>
      <c r="C11" s="193"/>
      <c r="D11" s="193"/>
      <c r="E11" s="197">
        <v>0</v>
      </c>
      <c r="F11" s="195"/>
      <c r="G11" s="197">
        <v>0</v>
      </c>
      <c r="H11" s="197">
        <v>0</v>
      </c>
      <c r="I11" s="197">
        <v>0</v>
      </c>
      <c r="J11" s="197">
        <v>0</v>
      </c>
      <c r="K11" s="197">
        <v>0</v>
      </c>
    </row>
    <row r="12" spans="1:11" ht="15">
      <c r="A12" s="196" t="s">
        <v>500</v>
      </c>
      <c r="B12" s="193"/>
      <c r="C12" s="193"/>
      <c r="D12" s="193"/>
      <c r="E12" s="197">
        <v>0</v>
      </c>
      <c r="F12" s="195"/>
      <c r="G12" s="197">
        <v>0</v>
      </c>
      <c r="H12" s="197">
        <v>0</v>
      </c>
      <c r="I12" s="197">
        <v>0</v>
      </c>
      <c r="J12" s="197">
        <v>0</v>
      </c>
      <c r="K12" s="197">
        <v>0</v>
      </c>
    </row>
    <row r="13" spans="1:11" ht="15">
      <c r="A13" s="196" t="s">
        <v>501</v>
      </c>
      <c r="B13" s="193"/>
      <c r="C13" s="193"/>
      <c r="D13" s="193"/>
      <c r="E13" s="197">
        <v>0</v>
      </c>
      <c r="F13" s="195"/>
      <c r="G13" s="197">
        <v>0</v>
      </c>
      <c r="H13" s="197">
        <v>0</v>
      </c>
      <c r="I13" s="197">
        <v>0</v>
      </c>
      <c r="J13" s="197">
        <v>0</v>
      </c>
      <c r="K13" s="197">
        <v>0</v>
      </c>
    </row>
    <row r="14" spans="1:11" ht="15">
      <c r="A14" s="198"/>
      <c r="B14" s="193"/>
      <c r="C14" s="193"/>
      <c r="D14" s="193"/>
      <c r="E14" s="194"/>
      <c r="F14" s="195"/>
      <c r="G14" s="194"/>
      <c r="H14" s="194"/>
      <c r="I14" s="194"/>
      <c r="J14" s="194"/>
      <c r="K14" s="194"/>
    </row>
    <row r="15" spans="1:11" ht="15">
      <c r="A15" s="192" t="s">
        <v>502</v>
      </c>
      <c r="B15" s="193"/>
      <c r="C15" s="193"/>
      <c r="D15" s="193"/>
      <c r="E15" s="194">
        <f>+E16+E17+E18+E19</f>
        <v>0</v>
      </c>
      <c r="F15" s="195"/>
      <c r="G15" s="194">
        <f>+G16+G17+G18+G19</f>
        <v>0</v>
      </c>
      <c r="H15" s="194">
        <f>+H16+H17+H18+H19</f>
        <v>0</v>
      </c>
      <c r="I15" s="194">
        <f>+I16+I17+I18+I19</f>
        <v>0</v>
      </c>
      <c r="J15" s="194">
        <f>+J16+J17+J18+J19</f>
        <v>0</v>
      </c>
      <c r="K15" s="194">
        <f>+E15-J15</f>
        <v>0</v>
      </c>
    </row>
    <row r="16" spans="1:11" ht="15">
      <c r="A16" s="196" t="s">
        <v>503</v>
      </c>
      <c r="B16" s="193"/>
      <c r="C16" s="193"/>
      <c r="D16" s="193"/>
      <c r="E16" s="197">
        <v>0</v>
      </c>
      <c r="F16" s="195"/>
      <c r="G16" s="197">
        <v>0</v>
      </c>
      <c r="H16" s="197">
        <v>0</v>
      </c>
      <c r="I16" s="197">
        <v>0</v>
      </c>
      <c r="J16" s="197">
        <v>0</v>
      </c>
      <c r="K16" s="197">
        <v>0</v>
      </c>
    </row>
    <row r="17" spans="1:11" ht="15">
      <c r="A17" s="196" t="s">
        <v>504</v>
      </c>
      <c r="B17" s="193"/>
      <c r="C17" s="193"/>
      <c r="D17" s="193"/>
      <c r="E17" s="197">
        <v>0</v>
      </c>
      <c r="F17" s="195"/>
      <c r="G17" s="197">
        <v>0</v>
      </c>
      <c r="H17" s="197">
        <v>0</v>
      </c>
      <c r="I17" s="197">
        <v>0</v>
      </c>
      <c r="J17" s="197">
        <v>0</v>
      </c>
      <c r="K17" s="197">
        <v>0</v>
      </c>
    </row>
    <row r="18" spans="1:11" ht="15">
      <c r="A18" s="196" t="s">
        <v>505</v>
      </c>
      <c r="B18" s="193"/>
      <c r="C18" s="193"/>
      <c r="D18" s="193"/>
      <c r="E18" s="197">
        <v>0</v>
      </c>
      <c r="F18" s="195"/>
      <c r="G18" s="197">
        <v>0</v>
      </c>
      <c r="H18" s="197">
        <v>0</v>
      </c>
      <c r="I18" s="197">
        <v>0</v>
      </c>
      <c r="J18" s="197">
        <v>0</v>
      </c>
      <c r="K18" s="197">
        <v>0</v>
      </c>
    </row>
    <row r="19" spans="1:11" ht="15">
      <c r="A19" s="196" t="s">
        <v>506</v>
      </c>
      <c r="B19" s="193"/>
      <c r="C19" s="193"/>
      <c r="D19" s="193"/>
      <c r="E19" s="197">
        <v>0</v>
      </c>
      <c r="F19" s="195"/>
      <c r="G19" s="197">
        <v>0</v>
      </c>
      <c r="H19" s="197">
        <v>0</v>
      </c>
      <c r="I19" s="197">
        <v>0</v>
      </c>
      <c r="J19" s="197">
        <v>0</v>
      </c>
      <c r="K19" s="197">
        <v>0</v>
      </c>
    </row>
    <row r="20" spans="1:11" ht="15">
      <c r="A20" s="198"/>
      <c r="B20" s="193"/>
      <c r="C20" s="193"/>
      <c r="D20" s="193"/>
      <c r="E20" s="194"/>
      <c r="F20" s="195"/>
      <c r="G20" s="194"/>
      <c r="H20" s="194"/>
      <c r="I20" s="194"/>
      <c r="J20" s="194"/>
      <c r="K20" s="194"/>
    </row>
    <row r="21" spans="1:11" ht="16.5">
      <c r="A21" s="192" t="s">
        <v>507</v>
      </c>
      <c r="B21" s="193"/>
      <c r="C21" s="193"/>
      <c r="D21" s="193"/>
      <c r="E21" s="194">
        <f>+E9+E15</f>
        <v>0</v>
      </c>
      <c r="F21" s="195"/>
      <c r="G21" s="194">
        <f>+G9+G15</f>
        <v>0</v>
      </c>
      <c r="H21" s="194">
        <f>+H9+H15</f>
        <v>0</v>
      </c>
      <c r="I21" s="194">
        <f>+I9+I15</f>
        <v>0</v>
      </c>
      <c r="J21" s="194">
        <f>+J9+J15</f>
        <v>0</v>
      </c>
      <c r="K21" s="194">
        <f>+K9+K15</f>
        <v>0</v>
      </c>
    </row>
    <row r="22" spans="1:11" ht="15.75" thickBot="1">
      <c r="A22" s="199"/>
      <c r="B22" s="200"/>
      <c r="C22" s="200"/>
      <c r="D22" s="200"/>
      <c r="E22" s="200"/>
      <c r="F22" s="200"/>
      <c r="G22" s="200"/>
      <c r="H22" s="200"/>
      <c r="I22" s="200"/>
      <c r="J22" s="200"/>
      <c r="K22" s="200"/>
    </row>
  </sheetData>
  <sheetProtection/>
  <mergeCells count="4">
    <mergeCell ref="A3:K3"/>
    <mergeCell ref="A4:K4"/>
    <mergeCell ref="A5:K5"/>
    <mergeCell ref="A6:K6"/>
  </mergeCells>
  <printOptions horizontalCentered="1"/>
  <pageMargins left="0.5118110236220472" right="0.5118110236220472" top="0.7480314960629921" bottom="0.7480314960629921" header="0" footer="0"/>
  <pageSetup fitToHeight="1" fitToWidth="1"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7" width="13.7109375" style="1" customWidth="1"/>
    <col min="8" max="16384" width="11.421875" style="1" customWidth="1"/>
  </cols>
  <sheetData>
    <row r="1" ht="13.5" thickBot="1"/>
    <row r="2" spans="2:5" ht="12.75">
      <c r="B2" s="201" t="s">
        <v>123</v>
      </c>
      <c r="C2" s="202"/>
      <c r="D2" s="202"/>
      <c r="E2" s="203"/>
    </row>
    <row r="3" spans="2:5" ht="12.75">
      <c r="B3" s="232" t="s">
        <v>203</v>
      </c>
      <c r="C3" s="233"/>
      <c r="D3" s="233"/>
      <c r="E3" s="234"/>
    </row>
    <row r="4" spans="2:5" ht="12.75">
      <c r="B4" s="232" t="s">
        <v>125</v>
      </c>
      <c r="C4" s="233"/>
      <c r="D4" s="233"/>
      <c r="E4" s="234"/>
    </row>
    <row r="5" spans="2:5" ht="13.5" thickBot="1">
      <c r="B5" s="235" t="s">
        <v>1</v>
      </c>
      <c r="C5" s="236"/>
      <c r="D5" s="236"/>
      <c r="E5" s="237"/>
    </row>
    <row r="6" spans="2:5" ht="13.5" thickBot="1">
      <c r="B6" s="62"/>
      <c r="C6" s="62"/>
      <c r="D6" s="62"/>
      <c r="E6" s="62"/>
    </row>
    <row r="7" spans="2:5" ht="12.75">
      <c r="B7" s="238" t="s">
        <v>2</v>
      </c>
      <c r="C7" s="31" t="s">
        <v>204</v>
      </c>
      <c r="D7" s="240" t="s">
        <v>205</v>
      </c>
      <c r="E7" s="31" t="s">
        <v>206</v>
      </c>
    </row>
    <row r="8" spans="2:5" ht="13.5" thickBot="1">
      <c r="B8" s="239"/>
      <c r="C8" s="32" t="s">
        <v>207</v>
      </c>
      <c r="D8" s="241"/>
      <c r="E8" s="32" t="s">
        <v>208</v>
      </c>
    </row>
    <row r="9" spans="2:5" ht="12.75">
      <c r="B9" s="63" t="s">
        <v>209</v>
      </c>
      <c r="C9" s="64">
        <f>SUM(C10:C12)</f>
        <v>19260795497</v>
      </c>
      <c r="D9" s="64">
        <f>SUM(D10:D12)</f>
        <v>21699896990.37</v>
      </c>
      <c r="E9" s="64">
        <f>SUM(E10:E12)</f>
        <v>21699896990.37</v>
      </c>
    </row>
    <row r="10" spans="2:5" ht="12.75">
      <c r="B10" s="65" t="s">
        <v>210</v>
      </c>
      <c r="C10" s="66">
        <v>7668353000</v>
      </c>
      <c r="D10" s="66">
        <v>8282928858.360001</v>
      </c>
      <c r="E10" s="66">
        <v>8282928858.360001</v>
      </c>
    </row>
    <row r="11" spans="2:5" ht="12.75">
      <c r="B11" s="65" t="s">
        <v>211</v>
      </c>
      <c r="C11" s="66">
        <v>11693098000</v>
      </c>
      <c r="D11" s="66">
        <v>13515540301.599998</v>
      </c>
      <c r="E11" s="66">
        <v>13515540301.599998</v>
      </c>
    </row>
    <row r="12" spans="2:5" ht="12.75">
      <c r="B12" s="65" t="s">
        <v>212</v>
      </c>
      <c r="C12" s="66">
        <v>-100655503</v>
      </c>
      <c r="D12" s="66">
        <v>-98572169.59</v>
      </c>
      <c r="E12" s="66">
        <v>-98572169.59</v>
      </c>
    </row>
    <row r="13" spans="2:5" ht="12.75">
      <c r="B13" s="63"/>
      <c r="C13" s="66"/>
      <c r="D13" s="66"/>
      <c r="E13" s="66"/>
    </row>
    <row r="14" spans="2:5" ht="15">
      <c r="B14" s="63" t="s">
        <v>213</v>
      </c>
      <c r="C14" s="67">
        <f>SUM(C15:C16)</f>
        <v>19260795497</v>
      </c>
      <c r="D14" s="67">
        <f>SUM(D15:D16)</f>
        <v>21791231047.02</v>
      </c>
      <c r="E14" s="67">
        <f>SUM(E15:E16)</f>
        <v>21621490557.36</v>
      </c>
    </row>
    <row r="15" spans="2:7" ht="12.75">
      <c r="B15" s="65" t="s">
        <v>214</v>
      </c>
      <c r="C15" s="68">
        <v>7666086000</v>
      </c>
      <c r="D15" s="68">
        <v>8313239188.27</v>
      </c>
      <c r="E15" s="68">
        <v>8150420660.09</v>
      </c>
      <c r="G15" s="69"/>
    </row>
    <row r="16" spans="2:7" ht="12.75">
      <c r="B16" s="65" t="s">
        <v>215</v>
      </c>
      <c r="C16" s="66">
        <v>11594709497</v>
      </c>
      <c r="D16" s="66">
        <v>13477991858.75</v>
      </c>
      <c r="E16" s="66">
        <v>13471069897.27</v>
      </c>
      <c r="G16" s="69"/>
    </row>
    <row r="17" spans="2:7" ht="12.75">
      <c r="B17" s="70"/>
      <c r="C17" s="66"/>
      <c r="D17" s="64"/>
      <c r="E17" s="64"/>
      <c r="G17" s="69"/>
    </row>
    <row r="18" spans="2:5" ht="12.75">
      <c r="B18" s="63" t="s">
        <v>216</v>
      </c>
      <c r="C18" s="71"/>
      <c r="D18" s="64">
        <f>SUM(D19:D20)</f>
        <v>779864108.6300001</v>
      </c>
      <c r="E18" s="64">
        <f>SUM(E19:E20)</f>
        <v>773823619.8600001</v>
      </c>
    </row>
    <row r="19" spans="2:5" ht="12.75">
      <c r="B19" s="65" t="s">
        <v>217</v>
      </c>
      <c r="C19" s="71"/>
      <c r="D19" s="66">
        <v>0</v>
      </c>
      <c r="E19" s="66">
        <v>0</v>
      </c>
    </row>
    <row r="20" spans="2:5" ht="12.75">
      <c r="B20" s="65" t="s">
        <v>218</v>
      </c>
      <c r="C20" s="71"/>
      <c r="D20" s="66">
        <v>779864108.6300001</v>
      </c>
      <c r="E20" s="66">
        <v>773823619.8600001</v>
      </c>
    </row>
    <row r="21" spans="2:5" ht="12.75">
      <c r="B21" s="70"/>
      <c r="C21" s="66"/>
      <c r="D21" s="66"/>
      <c r="E21" s="66"/>
    </row>
    <row r="22" spans="2:5" ht="12.75">
      <c r="B22" s="63" t="s">
        <v>219</v>
      </c>
      <c r="C22" s="67">
        <f>C9-C14+C18</f>
        <v>0</v>
      </c>
      <c r="D22" s="72">
        <f>D9-D14+D18</f>
        <v>688530051.9799986</v>
      </c>
      <c r="E22" s="72">
        <f>E9-E14+E18</f>
        <v>852230052.8699985</v>
      </c>
    </row>
    <row r="23" spans="2:5" ht="12.75">
      <c r="B23" s="63"/>
      <c r="C23" s="66"/>
      <c r="D23" s="73"/>
      <c r="E23" s="73"/>
    </row>
    <row r="24" spans="2:5" ht="12.75">
      <c r="B24" s="63" t="s">
        <v>220</v>
      </c>
      <c r="C24" s="67">
        <f>C22-C12</f>
        <v>100655503</v>
      </c>
      <c r="D24" s="72">
        <f>D22-D12</f>
        <v>787102221.5699986</v>
      </c>
      <c r="E24" s="72">
        <f>E22-E12</f>
        <v>950802222.4599985</v>
      </c>
    </row>
    <row r="25" spans="2:5" ht="12.75">
      <c r="B25" s="63"/>
      <c r="C25" s="66"/>
      <c r="D25" s="73"/>
      <c r="E25" s="73"/>
    </row>
    <row r="26" spans="2:5" ht="25.5">
      <c r="B26" s="63" t="s">
        <v>221</v>
      </c>
      <c r="C26" s="67">
        <f>C24-C18</f>
        <v>100655503</v>
      </c>
      <c r="D26" s="67">
        <f>D24-D18</f>
        <v>7238112.9399985075</v>
      </c>
      <c r="E26" s="67">
        <f>E24-E18</f>
        <v>176978602.59999835</v>
      </c>
    </row>
    <row r="27" spans="2:5" ht="13.5" thickBot="1">
      <c r="B27" s="74"/>
      <c r="C27" s="75"/>
      <c r="D27" s="75"/>
      <c r="E27" s="75"/>
    </row>
    <row r="28" spans="2:5" ht="34.5" customHeight="1" thickBot="1">
      <c r="B28" s="231"/>
      <c r="C28" s="231"/>
      <c r="D28" s="231"/>
      <c r="E28" s="231"/>
    </row>
    <row r="29" spans="2:5" ht="13.5" thickBot="1">
      <c r="B29" s="76" t="s">
        <v>222</v>
      </c>
      <c r="C29" s="77" t="s">
        <v>223</v>
      </c>
      <c r="D29" s="77" t="s">
        <v>205</v>
      </c>
      <c r="E29" s="77" t="s">
        <v>224</v>
      </c>
    </row>
    <row r="30" spans="2:5" ht="12.75">
      <c r="B30" s="78"/>
      <c r="C30" s="79"/>
      <c r="D30" s="79"/>
      <c r="E30" s="79"/>
    </row>
    <row r="31" spans="2:5" ht="12.75">
      <c r="B31" s="63" t="s">
        <v>225</v>
      </c>
      <c r="C31" s="64">
        <f>SUM(C32:C33)</f>
        <v>317871014</v>
      </c>
      <c r="D31" s="64">
        <f>SUM(D32:D33)</f>
        <v>315508809.53000003</v>
      </c>
      <c r="E31" s="64">
        <f>SUM(E32:E33)</f>
        <v>315508809.53000003</v>
      </c>
    </row>
    <row r="32" spans="2:5" ht="12.75">
      <c r="B32" s="65" t="s">
        <v>226</v>
      </c>
      <c r="C32" s="66">
        <f>317871014-46627050</f>
        <v>271243964</v>
      </c>
      <c r="D32" s="66">
        <f>308111088.47+7397721.06-46627050.86</f>
        <v>268881758.67</v>
      </c>
      <c r="E32" s="66">
        <f>308111088.47+7397721.06-46627050.86</f>
        <v>268881758.67</v>
      </c>
    </row>
    <row r="33" spans="2:5" ht="12.75">
      <c r="B33" s="65" t="s">
        <v>227</v>
      </c>
      <c r="C33" s="66">
        <v>46627050</v>
      </c>
      <c r="D33" s="66">
        <v>46627050.86</v>
      </c>
      <c r="E33" s="66">
        <v>46627050.86</v>
      </c>
    </row>
    <row r="34" spans="2:5" ht="12.75">
      <c r="B34" s="63"/>
      <c r="C34" s="66"/>
      <c r="D34" s="66"/>
      <c r="E34" s="66"/>
    </row>
    <row r="35" spans="2:5" ht="12.75">
      <c r="B35" s="63" t="s">
        <v>228</v>
      </c>
      <c r="C35" s="67">
        <f>C26+C31</f>
        <v>418526517</v>
      </c>
      <c r="D35" s="67">
        <f>D26+D31</f>
        <v>322746922.46999854</v>
      </c>
      <c r="E35" s="67">
        <f>E26+E31</f>
        <v>492487412.1299984</v>
      </c>
    </row>
    <row r="36" spans="2:5" ht="13.5" thickBot="1">
      <c r="B36" s="80"/>
      <c r="C36" s="81"/>
      <c r="D36" s="81"/>
      <c r="E36" s="81"/>
    </row>
    <row r="37" spans="2:5" ht="34.5" customHeight="1" thickBot="1">
      <c r="B37" s="82"/>
      <c r="C37" s="82"/>
      <c r="D37" s="82"/>
      <c r="E37" s="82"/>
    </row>
    <row r="38" spans="2:5" ht="12.75">
      <c r="B38" s="225" t="s">
        <v>222</v>
      </c>
      <c r="C38" s="227" t="s">
        <v>229</v>
      </c>
      <c r="D38" s="229" t="s">
        <v>205</v>
      </c>
      <c r="E38" s="83" t="s">
        <v>206</v>
      </c>
    </row>
    <row r="39" spans="2:5" ht="13.5" thickBot="1">
      <c r="B39" s="226"/>
      <c r="C39" s="228"/>
      <c r="D39" s="230"/>
      <c r="E39" s="84" t="s">
        <v>224</v>
      </c>
    </row>
    <row r="40" spans="2:5" ht="12.75">
      <c r="B40" s="85"/>
      <c r="C40" s="86"/>
      <c r="D40" s="86"/>
      <c r="E40" s="86"/>
    </row>
    <row r="41" spans="2:5" ht="12.75">
      <c r="B41" s="87" t="s">
        <v>230</v>
      </c>
      <c r="C41" s="64">
        <f>SUM(C42:C43)</f>
        <v>0</v>
      </c>
      <c r="D41" s="64">
        <f>SUM(D42:D43)</f>
        <v>0</v>
      </c>
      <c r="E41" s="64">
        <f>SUM(E42:E43)</f>
        <v>0</v>
      </c>
    </row>
    <row r="42" spans="2:5" ht="12.75">
      <c r="B42" s="88" t="s">
        <v>231</v>
      </c>
      <c r="C42" s="66">
        <v>0</v>
      </c>
      <c r="D42" s="66">
        <v>0</v>
      </c>
      <c r="E42" s="66">
        <v>0</v>
      </c>
    </row>
    <row r="43" spans="2:5" ht="12.75">
      <c r="B43" s="88" t="s">
        <v>232</v>
      </c>
      <c r="C43" s="66">
        <v>0</v>
      </c>
      <c r="D43" s="66">
        <v>0</v>
      </c>
      <c r="E43" s="66">
        <v>0</v>
      </c>
    </row>
    <row r="44" spans="2:5" ht="12.75">
      <c r="B44" s="87" t="s">
        <v>233</v>
      </c>
      <c r="C44" s="64">
        <f>SUM(C45:C46)</f>
        <v>100655503</v>
      </c>
      <c r="D44" s="64">
        <f>SUM(D45:D46)</f>
        <v>98572169.59</v>
      </c>
      <c r="E44" s="64">
        <f>SUM(E45:E46)</f>
        <v>98572169.59</v>
      </c>
    </row>
    <row r="45" spans="2:5" ht="12.75">
      <c r="B45" s="88" t="s">
        <v>234</v>
      </c>
      <c r="C45" s="66">
        <v>0</v>
      </c>
      <c r="D45" s="66">
        <f>98572169.59-96687915.68</f>
        <v>1884253.9099999964</v>
      </c>
      <c r="E45" s="66">
        <f>98572169.59-96687915.68</f>
        <v>1884253.9099999964</v>
      </c>
    </row>
    <row r="46" spans="2:5" ht="12.75">
      <c r="B46" s="88" t="s">
        <v>235</v>
      </c>
      <c r="C46" s="66">
        <v>100655503</v>
      </c>
      <c r="D46" s="66">
        <v>96687915.68</v>
      </c>
      <c r="E46" s="66">
        <v>96687915.68</v>
      </c>
    </row>
    <row r="47" spans="2:5" ht="12.75">
      <c r="B47" s="87"/>
      <c r="C47" s="89"/>
      <c r="D47" s="89"/>
      <c r="E47" s="89"/>
    </row>
    <row r="48" spans="2:5" ht="12.75">
      <c r="B48" s="87" t="s">
        <v>236</v>
      </c>
      <c r="C48" s="64">
        <f>C41-C44</f>
        <v>-100655503</v>
      </c>
      <c r="D48" s="64">
        <f>D41-D44</f>
        <v>-98572169.59</v>
      </c>
      <c r="E48" s="64">
        <f>E41-E44</f>
        <v>-98572169.59</v>
      </c>
    </row>
    <row r="49" spans="2:5" ht="13.5" thickBot="1">
      <c r="B49" s="90"/>
      <c r="C49" s="91"/>
      <c r="D49" s="90"/>
      <c r="E49" s="90"/>
    </row>
    <row r="50" spans="2:5" ht="34.5" customHeight="1" thickBot="1">
      <c r="B50" s="82"/>
      <c r="C50" s="82"/>
      <c r="D50" s="82"/>
      <c r="E50" s="82"/>
    </row>
    <row r="51" spans="2:5" ht="12.75">
      <c r="B51" s="225" t="s">
        <v>222</v>
      </c>
      <c r="C51" s="83" t="s">
        <v>204</v>
      </c>
      <c r="D51" s="229" t="s">
        <v>205</v>
      </c>
      <c r="E51" s="83" t="s">
        <v>206</v>
      </c>
    </row>
    <row r="52" spans="2:5" ht="13.5" thickBot="1">
      <c r="B52" s="226"/>
      <c r="C52" s="84" t="s">
        <v>223</v>
      </c>
      <c r="D52" s="230"/>
      <c r="E52" s="84" t="s">
        <v>224</v>
      </c>
    </row>
    <row r="53" spans="2:5" ht="12.75">
      <c r="B53" s="85"/>
      <c r="C53" s="86"/>
      <c r="D53" s="86"/>
      <c r="E53" s="86"/>
    </row>
    <row r="54" spans="2:5" ht="12.75">
      <c r="B54" s="92" t="s">
        <v>237</v>
      </c>
      <c r="C54" s="66">
        <f>C10</f>
        <v>7668353000</v>
      </c>
      <c r="D54" s="66">
        <f>D10</f>
        <v>8282928858.360001</v>
      </c>
      <c r="E54" s="66">
        <f>E10</f>
        <v>8282928858.360001</v>
      </c>
    </row>
    <row r="55" spans="2:5" ht="12.75">
      <c r="B55" s="92"/>
      <c r="C55" s="89"/>
      <c r="D55" s="93"/>
      <c r="E55" s="93"/>
    </row>
    <row r="56" spans="2:5" ht="12.75">
      <c r="B56" s="94" t="s">
        <v>238</v>
      </c>
      <c r="C56" s="66">
        <f>C42-C45</f>
        <v>0</v>
      </c>
      <c r="D56" s="66">
        <f>D42-D45</f>
        <v>-1884253.9099999964</v>
      </c>
      <c r="E56" s="66">
        <f>E42-E45</f>
        <v>-1884253.9099999964</v>
      </c>
    </row>
    <row r="57" spans="2:5" ht="12.75">
      <c r="B57" s="88" t="s">
        <v>231</v>
      </c>
      <c r="C57" s="66">
        <f>C42</f>
        <v>0</v>
      </c>
      <c r="D57" s="66">
        <f>D42</f>
        <v>0</v>
      </c>
      <c r="E57" s="66">
        <f>E42</f>
        <v>0</v>
      </c>
    </row>
    <row r="58" spans="2:5" ht="12.75">
      <c r="B58" s="88" t="s">
        <v>234</v>
      </c>
      <c r="C58" s="66">
        <f>C45</f>
        <v>0</v>
      </c>
      <c r="D58" s="66">
        <f>D45</f>
        <v>1884253.9099999964</v>
      </c>
      <c r="E58" s="66">
        <f>E45</f>
        <v>1884253.9099999964</v>
      </c>
    </row>
    <row r="59" spans="2:5" ht="12.75">
      <c r="B59" s="95"/>
      <c r="C59" s="89"/>
      <c r="D59" s="93"/>
      <c r="E59" s="93"/>
    </row>
    <row r="60" spans="2:5" ht="12.75">
      <c r="B60" s="95" t="s">
        <v>214</v>
      </c>
      <c r="C60" s="96">
        <f>C15</f>
        <v>7666086000</v>
      </c>
      <c r="D60" s="96">
        <f>D15</f>
        <v>8313239188.27</v>
      </c>
      <c r="E60" s="96">
        <f>E15</f>
        <v>8150420660.09</v>
      </c>
    </row>
    <row r="61" spans="2:5" ht="12.75">
      <c r="B61" s="95"/>
      <c r="C61" s="89"/>
      <c r="D61" s="89"/>
      <c r="E61" s="89"/>
    </row>
    <row r="62" spans="2:5" ht="12.75">
      <c r="B62" s="95" t="s">
        <v>217</v>
      </c>
      <c r="C62" s="97"/>
      <c r="D62" s="66">
        <f>D19</f>
        <v>0</v>
      </c>
      <c r="E62" s="66">
        <f>E19</f>
        <v>0</v>
      </c>
    </row>
    <row r="63" spans="2:5" ht="12.75">
      <c r="B63" s="95"/>
      <c r="C63" s="89"/>
      <c r="D63" s="89"/>
      <c r="E63" s="89"/>
    </row>
    <row r="64" spans="2:5" ht="12.75">
      <c r="B64" s="98" t="s">
        <v>239</v>
      </c>
      <c r="C64" s="99">
        <f>C54+C56-C60+C62</f>
        <v>2267000</v>
      </c>
      <c r="D64" s="100">
        <f>D54+D56-D60+D62</f>
        <v>-32194583.819999695</v>
      </c>
      <c r="E64" s="100">
        <f>E54+E56-E60+E62</f>
        <v>130623944.36000061</v>
      </c>
    </row>
    <row r="65" spans="2:5" ht="12.75">
      <c r="B65" s="98"/>
      <c r="C65" s="101"/>
      <c r="D65" s="102"/>
      <c r="E65" s="102"/>
    </row>
    <row r="66" spans="2:5" ht="25.5">
      <c r="B66" s="103" t="s">
        <v>240</v>
      </c>
      <c r="C66" s="99">
        <f>C64-C56</f>
        <v>2267000</v>
      </c>
      <c r="D66" s="100">
        <f>D64-D56</f>
        <v>-30310329.9099997</v>
      </c>
      <c r="E66" s="100">
        <f>E64-E56</f>
        <v>132508198.2700006</v>
      </c>
    </row>
    <row r="67" spans="2:5" ht="13.5" thickBot="1">
      <c r="B67" s="90"/>
      <c r="C67" s="91"/>
      <c r="D67" s="90"/>
      <c r="E67" s="90"/>
    </row>
    <row r="68" spans="2:5" ht="34.5" customHeight="1" thickBot="1">
      <c r="B68" s="82"/>
      <c r="C68" s="82"/>
      <c r="D68" s="82"/>
      <c r="E68" s="82"/>
    </row>
    <row r="69" spans="2:5" ht="12.75">
      <c r="B69" s="225" t="s">
        <v>222</v>
      </c>
      <c r="C69" s="227" t="s">
        <v>229</v>
      </c>
      <c r="D69" s="229" t="s">
        <v>205</v>
      </c>
      <c r="E69" s="83" t="s">
        <v>206</v>
      </c>
    </row>
    <row r="70" spans="2:5" ht="13.5" thickBot="1">
      <c r="B70" s="226"/>
      <c r="C70" s="228"/>
      <c r="D70" s="230"/>
      <c r="E70" s="84" t="s">
        <v>224</v>
      </c>
    </row>
    <row r="71" spans="2:5" ht="12.75">
      <c r="B71" s="85"/>
      <c r="C71" s="86"/>
      <c r="D71" s="86"/>
      <c r="E71" s="86"/>
    </row>
    <row r="72" spans="2:5" ht="12.75">
      <c r="B72" s="92" t="s">
        <v>211</v>
      </c>
      <c r="C72" s="66">
        <f>C11</f>
        <v>11693098000</v>
      </c>
      <c r="D72" s="66">
        <f>D11</f>
        <v>13515540301.599998</v>
      </c>
      <c r="E72" s="66">
        <f>E11</f>
        <v>13515540301.599998</v>
      </c>
    </row>
    <row r="73" spans="2:5" ht="12.75">
      <c r="B73" s="92"/>
      <c r="C73" s="89"/>
      <c r="D73" s="93"/>
      <c r="E73" s="93"/>
    </row>
    <row r="74" spans="2:5" ht="25.5">
      <c r="B74" s="104" t="s">
        <v>241</v>
      </c>
      <c r="C74" s="66">
        <f>C75-C76</f>
        <v>-100655503</v>
      </c>
      <c r="D74" s="66">
        <f>D75-D76</f>
        <v>-96687915.68</v>
      </c>
      <c r="E74" s="66">
        <f>E75-E76</f>
        <v>-96687915.68</v>
      </c>
    </row>
    <row r="75" spans="2:5" ht="12.75">
      <c r="B75" s="88" t="s">
        <v>232</v>
      </c>
      <c r="C75" s="66">
        <f>C43</f>
        <v>0</v>
      </c>
      <c r="D75" s="66">
        <f>D43</f>
        <v>0</v>
      </c>
      <c r="E75" s="66">
        <f>E43</f>
        <v>0</v>
      </c>
    </row>
    <row r="76" spans="2:5" ht="12.75">
      <c r="B76" s="88" t="s">
        <v>235</v>
      </c>
      <c r="C76" s="66">
        <f>C46</f>
        <v>100655503</v>
      </c>
      <c r="D76" s="66">
        <f>D46</f>
        <v>96687915.68</v>
      </c>
      <c r="E76" s="66">
        <f>E46</f>
        <v>96687915.68</v>
      </c>
    </row>
    <row r="77" spans="2:5" ht="12.75">
      <c r="B77" s="95"/>
      <c r="C77" s="89"/>
      <c r="D77" s="93"/>
      <c r="E77" s="93"/>
    </row>
    <row r="78" spans="2:5" ht="12.75">
      <c r="B78" s="95" t="s">
        <v>242</v>
      </c>
      <c r="C78" s="66">
        <f>C16</f>
        <v>11594709497</v>
      </c>
      <c r="D78" s="66">
        <f>D16</f>
        <v>13477991858.75</v>
      </c>
      <c r="E78" s="66">
        <f>E16</f>
        <v>13471069897.27</v>
      </c>
    </row>
    <row r="79" spans="2:5" ht="12.75">
      <c r="B79" s="95"/>
      <c r="C79" s="89"/>
      <c r="D79" s="89"/>
      <c r="E79" s="89"/>
    </row>
    <row r="80" spans="2:5" ht="12.75">
      <c r="B80" s="95" t="s">
        <v>218</v>
      </c>
      <c r="C80" s="97"/>
      <c r="D80" s="66">
        <f>D20</f>
        <v>779864108.6300001</v>
      </c>
      <c r="E80" s="66">
        <f>E20</f>
        <v>773823619.8600001</v>
      </c>
    </row>
    <row r="81" spans="2:5" ht="12.75">
      <c r="B81" s="95"/>
      <c r="C81" s="89"/>
      <c r="D81" s="89"/>
      <c r="E81" s="89"/>
    </row>
    <row r="82" spans="2:5" ht="12.75">
      <c r="B82" s="98" t="s">
        <v>243</v>
      </c>
      <c r="C82" s="64">
        <f>C72+C74-C78+C80</f>
        <v>-2267000</v>
      </c>
      <c r="D82" s="64">
        <f>D72+D74-D78+D80</f>
        <v>720724635.7999983</v>
      </c>
      <c r="E82" s="64">
        <f>E72+E74-E78+E80</f>
        <v>721606108.5099978</v>
      </c>
    </row>
    <row r="83" spans="2:5" ht="12.75">
      <c r="B83" s="98"/>
      <c r="C83" s="101"/>
      <c r="D83" s="102"/>
      <c r="E83" s="102"/>
    </row>
    <row r="84" spans="2:5" ht="25.5">
      <c r="B84" s="103" t="s">
        <v>244</v>
      </c>
      <c r="C84" s="64">
        <f>C82-C74</f>
        <v>98388503</v>
      </c>
      <c r="D84" s="64">
        <f>D82-D74</f>
        <v>817412551.4799984</v>
      </c>
      <c r="E84" s="64">
        <f>E82-E74</f>
        <v>818294024.1899979</v>
      </c>
    </row>
    <row r="85" spans="2:5" ht="13.5" thickBot="1">
      <c r="B85" s="90"/>
      <c r="C85" s="91"/>
      <c r="D85" s="90"/>
      <c r="E85" s="90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05" customWidth="1"/>
    <col min="4" max="4" width="18.00390625" style="1" customWidth="1"/>
    <col min="5" max="5" width="16.00390625" style="105" customWidth="1"/>
    <col min="6" max="6" width="16.140625" style="1" customWidth="1"/>
    <col min="7" max="7" width="16.00390625" style="1" customWidth="1"/>
    <col min="8" max="8" width="15.28125" style="105" customWidth="1"/>
    <col min="9" max="16384" width="11.00390625" style="1" customWidth="1"/>
  </cols>
  <sheetData>
    <row r="1" ht="13.5" thickBot="1"/>
    <row r="2" spans="2:8" ht="12.75">
      <c r="B2" s="201" t="s">
        <v>123</v>
      </c>
      <c r="C2" s="202"/>
      <c r="D2" s="202"/>
      <c r="E2" s="202"/>
      <c r="F2" s="202"/>
      <c r="G2" s="202"/>
      <c r="H2" s="203"/>
    </row>
    <row r="3" spans="2:8" ht="12.75">
      <c r="B3" s="232" t="s">
        <v>245</v>
      </c>
      <c r="C3" s="233"/>
      <c r="D3" s="233"/>
      <c r="E3" s="233"/>
      <c r="F3" s="233"/>
      <c r="G3" s="233"/>
      <c r="H3" s="234"/>
    </row>
    <row r="4" spans="2:8" ht="12.75">
      <c r="B4" s="232" t="s">
        <v>125</v>
      </c>
      <c r="C4" s="233"/>
      <c r="D4" s="233"/>
      <c r="E4" s="233"/>
      <c r="F4" s="233"/>
      <c r="G4" s="233"/>
      <c r="H4" s="234"/>
    </row>
    <row r="5" spans="2:8" ht="13.5" thickBot="1">
      <c r="B5" s="235" t="s">
        <v>1</v>
      </c>
      <c r="C5" s="236"/>
      <c r="D5" s="236"/>
      <c r="E5" s="236"/>
      <c r="F5" s="236"/>
      <c r="G5" s="236"/>
      <c r="H5" s="237"/>
    </row>
    <row r="6" spans="2:8" ht="13.5" thickBot="1">
      <c r="B6" s="30"/>
      <c r="C6" s="244" t="s">
        <v>246</v>
      </c>
      <c r="D6" s="245"/>
      <c r="E6" s="245"/>
      <c r="F6" s="245"/>
      <c r="G6" s="246"/>
      <c r="H6" s="242" t="s">
        <v>247</v>
      </c>
    </row>
    <row r="7" spans="2:8" ht="12.75">
      <c r="B7" s="106" t="s">
        <v>222</v>
      </c>
      <c r="C7" s="242" t="s">
        <v>248</v>
      </c>
      <c r="D7" s="240" t="s">
        <v>249</v>
      </c>
      <c r="E7" s="242" t="s">
        <v>250</v>
      </c>
      <c r="F7" s="242" t="s">
        <v>205</v>
      </c>
      <c r="G7" s="242" t="s">
        <v>251</v>
      </c>
      <c r="H7" s="247"/>
    </row>
    <row r="8" spans="2:8" ht="13.5" thickBot="1">
      <c r="B8" s="107" t="s">
        <v>134</v>
      </c>
      <c r="C8" s="243"/>
      <c r="D8" s="241"/>
      <c r="E8" s="243"/>
      <c r="F8" s="243"/>
      <c r="G8" s="243"/>
      <c r="H8" s="243"/>
    </row>
    <row r="9" spans="2:8" ht="12.75">
      <c r="B9" s="87" t="s">
        <v>252</v>
      </c>
      <c r="C9" s="108"/>
      <c r="D9" s="109"/>
      <c r="E9" s="108"/>
      <c r="F9" s="109"/>
      <c r="G9" s="109"/>
      <c r="H9" s="108"/>
    </row>
    <row r="10" spans="2:8" ht="12.75">
      <c r="B10" s="95" t="s">
        <v>253</v>
      </c>
      <c r="C10" s="110">
        <v>731817000</v>
      </c>
      <c r="D10" s="110">
        <v>0</v>
      </c>
      <c r="E10" s="110">
        <f>C10+D10</f>
        <v>731817000</v>
      </c>
      <c r="F10" s="110">
        <v>773240883.18</v>
      </c>
      <c r="G10" s="110">
        <v>773240883.18</v>
      </c>
      <c r="H10" s="110">
        <f>G10-C10</f>
        <v>41423883.17999995</v>
      </c>
    </row>
    <row r="11" spans="2:8" ht="12.75">
      <c r="B11" s="95" t="s">
        <v>254</v>
      </c>
      <c r="C11" s="110">
        <v>0</v>
      </c>
      <c r="D11" s="110">
        <v>0</v>
      </c>
      <c r="E11" s="110">
        <f aca="true" t="shared" si="0" ref="E11:E40">C11+D11</f>
        <v>0</v>
      </c>
      <c r="F11" s="110">
        <v>0</v>
      </c>
      <c r="G11" s="110">
        <v>0</v>
      </c>
      <c r="H11" s="110">
        <f aca="true" t="shared" si="1" ref="H11:H16">G11-C11</f>
        <v>0</v>
      </c>
    </row>
    <row r="12" spans="2:8" ht="12.75">
      <c r="B12" s="95" t="s">
        <v>255</v>
      </c>
      <c r="C12" s="110">
        <v>0</v>
      </c>
      <c r="D12" s="110">
        <v>0</v>
      </c>
      <c r="E12" s="110">
        <f t="shared" si="0"/>
        <v>0</v>
      </c>
      <c r="F12" s="110">
        <v>0</v>
      </c>
      <c r="G12" s="110">
        <v>0</v>
      </c>
      <c r="H12" s="110">
        <f t="shared" si="1"/>
        <v>0</v>
      </c>
    </row>
    <row r="13" spans="2:8" ht="12.75">
      <c r="B13" s="95" t="s">
        <v>256</v>
      </c>
      <c r="C13" s="110">
        <v>305662000</v>
      </c>
      <c r="D13" s="110">
        <v>0</v>
      </c>
      <c r="E13" s="110">
        <f t="shared" si="0"/>
        <v>305662000</v>
      </c>
      <c r="F13" s="110">
        <v>330484246.4</v>
      </c>
      <c r="G13" s="110">
        <v>330484246.4</v>
      </c>
      <c r="H13" s="110">
        <f t="shared" si="1"/>
        <v>24822246.399999976</v>
      </c>
    </row>
    <row r="14" spans="2:8" ht="12.75">
      <c r="B14" s="95" t="s">
        <v>257</v>
      </c>
      <c r="C14" s="110">
        <v>15065000</v>
      </c>
      <c r="D14" s="110">
        <v>0</v>
      </c>
      <c r="E14" s="110">
        <f t="shared" si="0"/>
        <v>15065000</v>
      </c>
      <c r="F14" s="110">
        <f>14593015.08+5778172.84</f>
        <v>20371187.92</v>
      </c>
      <c r="G14" s="110">
        <f>14593015.08+5778172.84</f>
        <v>20371187.92</v>
      </c>
      <c r="H14" s="110">
        <f t="shared" si="1"/>
        <v>5306187.920000002</v>
      </c>
    </row>
    <row r="15" spans="2:8" ht="12.75">
      <c r="B15" s="95" t="s">
        <v>258</v>
      </c>
      <c r="C15" s="110">
        <v>9890000</v>
      </c>
      <c r="D15" s="110">
        <v>0</v>
      </c>
      <c r="E15" s="110">
        <f t="shared" si="0"/>
        <v>9890000</v>
      </c>
      <c r="F15" s="110">
        <v>3816202.61</v>
      </c>
      <c r="G15" s="110">
        <v>3816202.61</v>
      </c>
      <c r="H15" s="110">
        <f t="shared" si="1"/>
        <v>-6073797.390000001</v>
      </c>
    </row>
    <row r="16" spans="2:8" ht="12.75">
      <c r="B16" s="95" t="s">
        <v>259</v>
      </c>
      <c r="C16" s="110">
        <v>112816000</v>
      </c>
      <c r="D16" s="110">
        <v>0</v>
      </c>
      <c r="E16" s="110">
        <f t="shared" si="0"/>
        <v>112816000</v>
      </c>
      <c r="F16" s="110">
        <v>139117351.44</v>
      </c>
      <c r="G16" s="110">
        <v>139117351.44</v>
      </c>
      <c r="H16" s="110">
        <f t="shared" si="1"/>
        <v>26301351.439999998</v>
      </c>
    </row>
    <row r="17" spans="2:8" ht="25.5">
      <c r="B17" s="104" t="s">
        <v>260</v>
      </c>
      <c r="C17" s="110">
        <f aca="true" t="shared" si="2" ref="C17:H17">SUM(C18:C28)</f>
        <v>6271292000</v>
      </c>
      <c r="D17" s="110">
        <f t="shared" si="2"/>
        <v>0</v>
      </c>
      <c r="E17" s="110">
        <f t="shared" si="2"/>
        <v>6271292000</v>
      </c>
      <c r="F17" s="110">
        <f t="shared" si="2"/>
        <v>6819786833</v>
      </c>
      <c r="G17" s="110">
        <f t="shared" si="2"/>
        <v>6819786833</v>
      </c>
      <c r="H17" s="110">
        <f t="shared" si="2"/>
        <v>548494833</v>
      </c>
    </row>
    <row r="18" spans="2:8" ht="12.75">
      <c r="B18" s="111" t="s">
        <v>261</v>
      </c>
      <c r="C18" s="110">
        <v>4637242000</v>
      </c>
      <c r="D18" s="110">
        <v>0</v>
      </c>
      <c r="E18" s="110">
        <f t="shared" si="0"/>
        <v>4637242000</v>
      </c>
      <c r="F18" s="110">
        <v>4802640434</v>
      </c>
      <c r="G18" s="110">
        <v>4802640434</v>
      </c>
      <c r="H18" s="110">
        <f>G18-C18</f>
        <v>165398434</v>
      </c>
    </row>
    <row r="19" spans="2:8" ht="12.75">
      <c r="B19" s="111" t="s">
        <v>262</v>
      </c>
      <c r="C19" s="110">
        <v>442039000</v>
      </c>
      <c r="D19" s="110">
        <v>0</v>
      </c>
      <c r="E19" s="110">
        <f t="shared" si="0"/>
        <v>442039000</v>
      </c>
      <c r="F19" s="110">
        <v>453545311</v>
      </c>
      <c r="G19" s="110">
        <v>453545311</v>
      </c>
      <c r="H19" s="110">
        <f aca="true" t="shared" si="3" ref="H19:H40">G19-C19</f>
        <v>11506311</v>
      </c>
    </row>
    <row r="20" spans="2:8" ht="12.75">
      <c r="B20" s="111" t="s">
        <v>263</v>
      </c>
      <c r="C20" s="110">
        <v>231703000</v>
      </c>
      <c r="D20" s="110">
        <v>0</v>
      </c>
      <c r="E20" s="110">
        <f t="shared" si="0"/>
        <v>231703000</v>
      </c>
      <c r="F20" s="110">
        <v>259196771</v>
      </c>
      <c r="G20" s="110">
        <v>259196771</v>
      </c>
      <c r="H20" s="110">
        <f t="shared" si="3"/>
        <v>27493771</v>
      </c>
    </row>
    <row r="21" spans="2:8" ht="12.75">
      <c r="B21" s="111" t="s">
        <v>264</v>
      </c>
      <c r="C21" s="110">
        <v>378581000</v>
      </c>
      <c r="D21" s="110">
        <v>0</v>
      </c>
      <c r="E21" s="110">
        <f t="shared" si="0"/>
        <v>378581000</v>
      </c>
      <c r="F21" s="110">
        <v>401257173</v>
      </c>
      <c r="G21" s="110">
        <v>401257173</v>
      </c>
      <c r="H21" s="110">
        <f t="shared" si="3"/>
        <v>22676173</v>
      </c>
    </row>
    <row r="22" spans="2:8" ht="12.75">
      <c r="B22" s="111" t="s">
        <v>265</v>
      </c>
      <c r="C22" s="110">
        <v>0</v>
      </c>
      <c r="D22" s="110">
        <v>0</v>
      </c>
      <c r="E22" s="110">
        <f t="shared" si="0"/>
        <v>0</v>
      </c>
      <c r="F22" s="110">
        <v>0</v>
      </c>
      <c r="G22" s="110">
        <v>0</v>
      </c>
      <c r="H22" s="110">
        <f t="shared" si="3"/>
        <v>0</v>
      </c>
    </row>
    <row r="23" spans="2:8" ht="25.5">
      <c r="B23" s="112" t="s">
        <v>266</v>
      </c>
      <c r="C23" s="110">
        <v>102000000</v>
      </c>
      <c r="D23" s="110">
        <v>0</v>
      </c>
      <c r="E23" s="110">
        <f t="shared" si="0"/>
        <v>102000000</v>
      </c>
      <c r="F23" s="110">
        <v>86588880</v>
      </c>
      <c r="G23" s="110">
        <v>86588880</v>
      </c>
      <c r="H23" s="110">
        <f t="shared" si="3"/>
        <v>-15411120</v>
      </c>
    </row>
    <row r="24" spans="2:8" ht="25.5">
      <c r="B24" s="112" t="s">
        <v>267</v>
      </c>
      <c r="C24" s="110">
        <v>0</v>
      </c>
      <c r="D24" s="110">
        <v>0</v>
      </c>
      <c r="E24" s="110">
        <f t="shared" si="0"/>
        <v>0</v>
      </c>
      <c r="F24" s="110">
        <v>0</v>
      </c>
      <c r="G24" s="110">
        <v>0</v>
      </c>
      <c r="H24" s="110">
        <f t="shared" si="3"/>
        <v>0</v>
      </c>
    </row>
    <row r="25" spans="2:8" ht="12.75">
      <c r="B25" s="111" t="s">
        <v>268</v>
      </c>
      <c r="C25" s="110">
        <v>0</v>
      </c>
      <c r="D25" s="110">
        <v>0</v>
      </c>
      <c r="E25" s="110">
        <f t="shared" si="0"/>
        <v>0</v>
      </c>
      <c r="F25" s="110">
        <v>0</v>
      </c>
      <c r="G25" s="110">
        <v>0</v>
      </c>
      <c r="H25" s="110">
        <f t="shared" si="3"/>
        <v>0</v>
      </c>
    </row>
    <row r="26" spans="2:8" ht="12.75">
      <c r="B26" s="111" t="s">
        <v>269</v>
      </c>
      <c r="C26" s="110">
        <v>206920000</v>
      </c>
      <c r="D26" s="110">
        <v>0</v>
      </c>
      <c r="E26" s="110">
        <f t="shared" si="0"/>
        <v>206920000</v>
      </c>
      <c r="F26" s="110">
        <v>219520958</v>
      </c>
      <c r="G26" s="110">
        <v>219520958</v>
      </c>
      <c r="H26" s="110">
        <f t="shared" si="3"/>
        <v>12600958</v>
      </c>
    </row>
    <row r="27" spans="2:8" ht="12.75">
      <c r="B27" s="111" t="s">
        <v>270</v>
      </c>
      <c r="C27" s="110">
        <v>272807000</v>
      </c>
      <c r="D27" s="110">
        <v>0</v>
      </c>
      <c r="E27" s="110">
        <f t="shared" si="0"/>
        <v>272807000</v>
      </c>
      <c r="F27" s="110">
        <v>503593131</v>
      </c>
      <c r="G27" s="110">
        <v>503593131</v>
      </c>
      <c r="H27" s="110">
        <f t="shared" si="3"/>
        <v>230786131</v>
      </c>
    </row>
    <row r="28" spans="2:8" ht="25.5">
      <c r="B28" s="112" t="s">
        <v>271</v>
      </c>
      <c r="C28" s="110">
        <v>0</v>
      </c>
      <c r="D28" s="110">
        <v>0</v>
      </c>
      <c r="E28" s="110">
        <f t="shared" si="0"/>
        <v>0</v>
      </c>
      <c r="F28" s="110">
        <v>93444175</v>
      </c>
      <c r="G28" s="110">
        <v>93444175</v>
      </c>
      <c r="H28" s="110">
        <f t="shared" si="3"/>
        <v>93444175</v>
      </c>
    </row>
    <row r="29" spans="2:8" ht="25.5">
      <c r="B29" s="104" t="s">
        <v>272</v>
      </c>
      <c r="C29" s="110">
        <f aca="true" t="shared" si="4" ref="C29:H29">SUM(C30:C34)</f>
        <v>163311000</v>
      </c>
      <c r="D29" s="110">
        <f t="shared" si="4"/>
        <v>0</v>
      </c>
      <c r="E29" s="110">
        <f t="shared" si="4"/>
        <v>163311000</v>
      </c>
      <c r="F29" s="110">
        <f t="shared" si="4"/>
        <v>196112153.81</v>
      </c>
      <c r="G29" s="110">
        <f t="shared" si="4"/>
        <v>196112153.81</v>
      </c>
      <c r="H29" s="110">
        <f t="shared" si="4"/>
        <v>32801153.81</v>
      </c>
    </row>
    <row r="30" spans="2:8" ht="12.75">
      <c r="B30" s="111" t="s">
        <v>273</v>
      </c>
      <c r="C30" s="110">
        <v>0</v>
      </c>
      <c r="D30" s="110">
        <v>0</v>
      </c>
      <c r="E30" s="110">
        <f t="shared" si="0"/>
        <v>0</v>
      </c>
      <c r="F30" s="110">
        <v>255959</v>
      </c>
      <c r="G30" s="110">
        <v>255959</v>
      </c>
      <c r="H30" s="110">
        <f t="shared" si="3"/>
        <v>255959</v>
      </c>
    </row>
    <row r="31" spans="2:8" ht="12.75">
      <c r="B31" s="111" t="s">
        <v>274</v>
      </c>
      <c r="C31" s="110">
        <v>0</v>
      </c>
      <c r="D31" s="110">
        <v>0</v>
      </c>
      <c r="E31" s="110">
        <f t="shared" si="0"/>
        <v>0</v>
      </c>
      <c r="F31" s="110">
        <v>8987760</v>
      </c>
      <c r="G31" s="110">
        <v>8987760</v>
      </c>
      <c r="H31" s="110">
        <f t="shared" si="3"/>
        <v>8987760</v>
      </c>
    </row>
    <row r="32" spans="2:8" ht="12.75">
      <c r="B32" s="111" t="s">
        <v>275</v>
      </c>
      <c r="C32" s="110">
        <v>25191000</v>
      </c>
      <c r="D32" s="110">
        <v>0</v>
      </c>
      <c r="E32" s="110">
        <f t="shared" si="0"/>
        <v>25191000</v>
      </c>
      <c r="F32" s="110">
        <v>22911211.31</v>
      </c>
      <c r="G32" s="110">
        <v>22911211.31</v>
      </c>
      <c r="H32" s="110">
        <f t="shared" si="3"/>
        <v>-2279788.6900000013</v>
      </c>
    </row>
    <row r="33" spans="2:8" ht="25.5">
      <c r="B33" s="112" t="s">
        <v>276</v>
      </c>
      <c r="C33" s="110">
        <v>0</v>
      </c>
      <c r="D33" s="110">
        <v>0</v>
      </c>
      <c r="E33" s="110">
        <f t="shared" si="0"/>
        <v>0</v>
      </c>
      <c r="F33" s="110">
        <v>0</v>
      </c>
      <c r="G33" s="110">
        <v>0</v>
      </c>
      <c r="H33" s="110">
        <f t="shared" si="3"/>
        <v>0</v>
      </c>
    </row>
    <row r="34" spans="2:8" ht="12.75">
      <c r="B34" s="111" t="s">
        <v>277</v>
      </c>
      <c r="C34" s="110">
        <v>138120000</v>
      </c>
      <c r="D34" s="110">
        <v>0</v>
      </c>
      <c r="E34" s="110">
        <f t="shared" si="0"/>
        <v>138120000</v>
      </c>
      <c r="F34" s="110">
        <f>26631808+16779688+12256006+31334624+17621208+9166996.95+262398.51+9403+26777514.16+69307.5+324126+54753+59222.42+907107.8+1890235+159423.94+12968184.26+952286.75+6103+5726827.21</f>
        <v>163957223.5</v>
      </c>
      <c r="G34" s="110">
        <f>26631808+16779688+12256006+31334624+17621208+9166996.95+262398.51+9403+26777514.16+69307.5+324126+54753+59222.42+907107.8+1890235+159423.94+12968184.26+952286.75+6103+5726827.21</f>
        <v>163957223.5</v>
      </c>
      <c r="H34" s="110">
        <f t="shared" si="3"/>
        <v>25837223.5</v>
      </c>
    </row>
    <row r="35" spans="2:8" ht="12.75">
      <c r="B35" s="95" t="s">
        <v>278</v>
      </c>
      <c r="C35" s="110">
        <v>0</v>
      </c>
      <c r="D35" s="110">
        <v>0</v>
      </c>
      <c r="E35" s="110">
        <f t="shared" si="0"/>
        <v>0</v>
      </c>
      <c r="F35" s="110">
        <v>0</v>
      </c>
      <c r="G35" s="110">
        <v>0</v>
      </c>
      <c r="H35" s="110">
        <f t="shared" si="3"/>
        <v>0</v>
      </c>
    </row>
    <row r="36" spans="2:8" ht="12.75">
      <c r="B36" s="95" t="s">
        <v>279</v>
      </c>
      <c r="C36" s="110">
        <f aca="true" t="shared" si="5" ref="C36:H36">C37</f>
        <v>0</v>
      </c>
      <c r="D36" s="110">
        <f t="shared" si="5"/>
        <v>0</v>
      </c>
      <c r="E36" s="110">
        <f t="shared" si="5"/>
        <v>0</v>
      </c>
      <c r="F36" s="110">
        <f t="shared" si="5"/>
        <v>0</v>
      </c>
      <c r="G36" s="110">
        <f t="shared" si="5"/>
        <v>0</v>
      </c>
      <c r="H36" s="110">
        <f t="shared" si="5"/>
        <v>0</v>
      </c>
    </row>
    <row r="37" spans="2:8" ht="12.75">
      <c r="B37" s="111" t="s">
        <v>280</v>
      </c>
      <c r="C37" s="110">
        <v>0</v>
      </c>
      <c r="D37" s="110">
        <v>0</v>
      </c>
      <c r="E37" s="110">
        <f t="shared" si="0"/>
        <v>0</v>
      </c>
      <c r="F37" s="110">
        <v>0</v>
      </c>
      <c r="G37" s="110">
        <v>0</v>
      </c>
      <c r="H37" s="110">
        <f t="shared" si="3"/>
        <v>0</v>
      </c>
    </row>
    <row r="38" spans="2:8" ht="12.75">
      <c r="B38" s="95" t="s">
        <v>281</v>
      </c>
      <c r="C38" s="110">
        <f aca="true" t="shared" si="6" ref="C38:H38">C39+C40</f>
        <v>58500000</v>
      </c>
      <c r="D38" s="110">
        <f t="shared" si="6"/>
        <v>0</v>
      </c>
      <c r="E38" s="110">
        <f t="shared" si="6"/>
        <v>58500000</v>
      </c>
      <c r="F38" s="110">
        <f t="shared" si="6"/>
        <v>0</v>
      </c>
      <c r="G38" s="110">
        <f t="shared" si="6"/>
        <v>0</v>
      </c>
      <c r="H38" s="110">
        <f t="shared" si="6"/>
        <v>-58500000</v>
      </c>
    </row>
    <row r="39" spans="2:8" ht="12.75">
      <c r="B39" s="111" t="s">
        <v>282</v>
      </c>
      <c r="C39" s="110">
        <v>0</v>
      </c>
      <c r="D39" s="110">
        <v>0</v>
      </c>
      <c r="E39" s="110">
        <f t="shared" si="0"/>
        <v>0</v>
      </c>
      <c r="F39" s="110">
        <v>0</v>
      </c>
      <c r="G39" s="110">
        <v>0</v>
      </c>
      <c r="H39" s="110">
        <f t="shared" si="3"/>
        <v>0</v>
      </c>
    </row>
    <row r="40" spans="2:8" ht="12.75">
      <c r="B40" s="111" t="s">
        <v>283</v>
      </c>
      <c r="C40" s="110">
        <v>58500000</v>
      </c>
      <c r="D40" s="110">
        <v>0</v>
      </c>
      <c r="E40" s="110">
        <f t="shared" si="0"/>
        <v>58500000</v>
      </c>
      <c r="F40" s="110">
        <v>0</v>
      </c>
      <c r="G40" s="110">
        <v>0</v>
      </c>
      <c r="H40" s="110">
        <f t="shared" si="3"/>
        <v>-58500000</v>
      </c>
    </row>
    <row r="41" spans="2:8" ht="12.75">
      <c r="B41" s="113"/>
      <c r="C41" s="110"/>
      <c r="D41" s="114"/>
      <c r="E41" s="110"/>
      <c r="F41" s="114"/>
      <c r="G41" s="114"/>
      <c r="H41" s="110"/>
    </row>
    <row r="42" spans="2:8" ht="25.5">
      <c r="B42" s="63" t="s">
        <v>284</v>
      </c>
      <c r="C42" s="115">
        <f aca="true" t="shared" si="7" ref="C42:H42">C10+C11+C12+C13+C14+C15+C16+C17+C29+C35+C36+C38</f>
        <v>7668353000</v>
      </c>
      <c r="D42" s="115">
        <f t="shared" si="7"/>
        <v>0</v>
      </c>
      <c r="E42" s="115">
        <f t="shared" si="7"/>
        <v>7668353000</v>
      </c>
      <c r="F42" s="115">
        <f t="shared" si="7"/>
        <v>8282928858.360001</v>
      </c>
      <c r="G42" s="115">
        <f t="shared" si="7"/>
        <v>8282928858.360001</v>
      </c>
      <c r="H42" s="115">
        <f t="shared" si="7"/>
        <v>614575858.3599999</v>
      </c>
    </row>
    <row r="43" spans="2:8" ht="12.75">
      <c r="B43" s="92"/>
      <c r="C43" s="110"/>
      <c r="D43" s="93"/>
      <c r="E43" s="116"/>
      <c r="F43" s="93"/>
      <c r="G43" s="93"/>
      <c r="H43" s="116"/>
    </row>
    <row r="44" spans="2:8" ht="25.5">
      <c r="B44" s="63" t="s">
        <v>285</v>
      </c>
      <c r="C44" s="117"/>
      <c r="D44" s="118"/>
      <c r="E44" s="117"/>
      <c r="F44" s="118"/>
      <c r="G44" s="118"/>
      <c r="H44" s="110"/>
    </row>
    <row r="45" spans="2:8" ht="12.75">
      <c r="B45" s="113"/>
      <c r="C45" s="110"/>
      <c r="D45" s="119"/>
      <c r="E45" s="110"/>
      <c r="F45" s="119"/>
      <c r="G45" s="119"/>
      <c r="H45" s="110"/>
    </row>
    <row r="46" spans="2:8" ht="12.75">
      <c r="B46" s="87" t="s">
        <v>286</v>
      </c>
      <c r="C46" s="110"/>
      <c r="D46" s="114"/>
      <c r="E46" s="110"/>
      <c r="F46" s="114"/>
      <c r="G46" s="114"/>
      <c r="H46" s="110"/>
    </row>
    <row r="47" spans="2:8" ht="12.75">
      <c r="B47" s="95" t="s">
        <v>287</v>
      </c>
      <c r="C47" s="110">
        <f aca="true" t="shared" si="8" ref="C47:H47">SUM(C48:C55)</f>
        <v>9261240000</v>
      </c>
      <c r="D47" s="110">
        <f t="shared" si="8"/>
        <v>0</v>
      </c>
      <c r="E47" s="110">
        <f t="shared" si="8"/>
        <v>9261240000</v>
      </c>
      <c r="F47" s="110">
        <f t="shared" si="8"/>
        <v>8512495271.99</v>
      </c>
      <c r="G47" s="110">
        <f t="shared" si="8"/>
        <v>8512495271.99</v>
      </c>
      <c r="H47" s="110">
        <f t="shared" si="8"/>
        <v>-748744728.0100001</v>
      </c>
    </row>
    <row r="48" spans="2:8" ht="25.5">
      <c r="B48" s="112" t="s">
        <v>288</v>
      </c>
      <c r="C48" s="110">
        <v>5119102000</v>
      </c>
      <c r="D48" s="110">
        <v>0</v>
      </c>
      <c r="E48" s="110">
        <f aca="true" t="shared" si="9" ref="E48:E65">C48+D48</f>
        <v>5119102000</v>
      </c>
      <c r="F48" s="110">
        <v>4891134427.62</v>
      </c>
      <c r="G48" s="110">
        <v>4891134427.62</v>
      </c>
      <c r="H48" s="110">
        <f>G48-C48</f>
        <v>-227967572.3800001</v>
      </c>
    </row>
    <row r="49" spans="2:8" ht="25.5">
      <c r="B49" s="112" t="s">
        <v>289</v>
      </c>
      <c r="C49" s="110">
        <v>1440982000</v>
      </c>
      <c r="D49" s="110">
        <v>0</v>
      </c>
      <c r="E49" s="110">
        <f t="shared" si="9"/>
        <v>1440982000</v>
      </c>
      <c r="F49" s="110">
        <v>1509953270</v>
      </c>
      <c r="G49" s="110">
        <v>1509953270</v>
      </c>
      <c r="H49" s="110">
        <f aca="true" t="shared" si="10" ref="H49:H65">G49-C49</f>
        <v>68971270</v>
      </c>
    </row>
    <row r="50" spans="2:8" ht="25.5">
      <c r="B50" s="112" t="s">
        <v>290</v>
      </c>
      <c r="C50" s="110">
        <v>584418000</v>
      </c>
      <c r="D50" s="110">
        <v>0</v>
      </c>
      <c r="E50" s="110">
        <f t="shared" si="9"/>
        <v>584418000</v>
      </c>
      <c r="F50" s="110">
        <v>583197927</v>
      </c>
      <c r="G50" s="110">
        <v>583197927</v>
      </c>
      <c r="H50" s="110">
        <f t="shared" si="10"/>
        <v>-1220073</v>
      </c>
    </row>
    <row r="51" spans="2:8" ht="38.25">
      <c r="B51" s="112" t="s">
        <v>291</v>
      </c>
      <c r="C51" s="110">
        <v>622976000</v>
      </c>
      <c r="D51" s="110">
        <v>0</v>
      </c>
      <c r="E51" s="110">
        <f t="shared" si="9"/>
        <v>622976000</v>
      </c>
      <c r="F51" s="110">
        <v>623217543</v>
      </c>
      <c r="G51" s="110">
        <v>623217543</v>
      </c>
      <c r="H51" s="110">
        <f t="shared" si="10"/>
        <v>241543</v>
      </c>
    </row>
    <row r="52" spans="2:8" ht="12.75">
      <c r="B52" s="112" t="s">
        <v>292</v>
      </c>
      <c r="C52" s="110">
        <v>831050000</v>
      </c>
      <c r="D52" s="110">
        <v>0</v>
      </c>
      <c r="E52" s="110">
        <f t="shared" si="9"/>
        <v>831050000</v>
      </c>
      <c r="F52" s="110">
        <v>272309678</v>
      </c>
      <c r="G52" s="110">
        <v>272309678</v>
      </c>
      <c r="H52" s="110">
        <f t="shared" si="10"/>
        <v>-558740322</v>
      </c>
    </row>
    <row r="53" spans="2:8" ht="25.5">
      <c r="B53" s="112" t="s">
        <v>293</v>
      </c>
      <c r="C53" s="110">
        <v>98247000</v>
      </c>
      <c r="D53" s="110">
        <v>0</v>
      </c>
      <c r="E53" s="110">
        <f t="shared" si="9"/>
        <v>98247000</v>
      </c>
      <c r="F53" s="110">
        <v>100415172.37</v>
      </c>
      <c r="G53" s="110">
        <v>100415172.37</v>
      </c>
      <c r="H53" s="110">
        <f t="shared" si="10"/>
        <v>2168172.370000005</v>
      </c>
    </row>
    <row r="54" spans="2:8" ht="25.5">
      <c r="B54" s="112" t="s">
        <v>294</v>
      </c>
      <c r="C54" s="110">
        <v>152681000</v>
      </c>
      <c r="D54" s="110">
        <v>0</v>
      </c>
      <c r="E54" s="110">
        <f t="shared" si="9"/>
        <v>152681000</v>
      </c>
      <c r="F54" s="110">
        <v>120392212</v>
      </c>
      <c r="G54" s="110">
        <v>120392212</v>
      </c>
      <c r="H54" s="110">
        <f t="shared" si="10"/>
        <v>-32288788</v>
      </c>
    </row>
    <row r="55" spans="2:8" ht="25.5">
      <c r="B55" s="112" t="s">
        <v>295</v>
      </c>
      <c r="C55" s="110">
        <v>411784000</v>
      </c>
      <c r="D55" s="110">
        <v>0</v>
      </c>
      <c r="E55" s="110">
        <f t="shared" si="9"/>
        <v>411784000</v>
      </c>
      <c r="F55" s="110">
        <v>411875042</v>
      </c>
      <c r="G55" s="110">
        <v>411875042</v>
      </c>
      <c r="H55" s="110">
        <f t="shared" si="10"/>
        <v>91042</v>
      </c>
    </row>
    <row r="56" spans="2:8" ht="12.75">
      <c r="B56" s="104" t="s">
        <v>296</v>
      </c>
      <c r="C56" s="110">
        <f aca="true" t="shared" si="11" ref="C56:H56">SUM(C57:C60)</f>
        <v>2431858000</v>
      </c>
      <c r="D56" s="110">
        <f t="shared" si="11"/>
        <v>0</v>
      </c>
      <c r="E56" s="110">
        <f t="shared" si="11"/>
        <v>2431858000</v>
      </c>
      <c r="F56" s="110">
        <f t="shared" si="11"/>
        <v>5003045029.61</v>
      </c>
      <c r="G56" s="110">
        <f t="shared" si="11"/>
        <v>5003045029.61</v>
      </c>
      <c r="H56" s="110">
        <f t="shared" si="11"/>
        <v>2571187029.6099997</v>
      </c>
    </row>
    <row r="57" spans="2:8" ht="12.75">
      <c r="B57" s="112" t="s">
        <v>297</v>
      </c>
      <c r="C57" s="110">
        <v>0</v>
      </c>
      <c r="D57" s="110">
        <v>0</v>
      </c>
      <c r="E57" s="110">
        <f t="shared" si="9"/>
        <v>0</v>
      </c>
      <c r="F57" s="110">
        <v>0</v>
      </c>
      <c r="G57" s="110">
        <v>0</v>
      </c>
      <c r="H57" s="110">
        <f t="shared" si="10"/>
        <v>0</v>
      </c>
    </row>
    <row r="58" spans="2:8" ht="12.75">
      <c r="B58" s="112" t="s">
        <v>298</v>
      </c>
      <c r="C58" s="110">
        <v>0</v>
      </c>
      <c r="D58" s="110">
        <v>0</v>
      </c>
      <c r="E58" s="110">
        <f t="shared" si="9"/>
        <v>0</v>
      </c>
      <c r="F58" s="110">
        <v>0</v>
      </c>
      <c r="G58" s="110">
        <v>0</v>
      </c>
      <c r="H58" s="110">
        <f t="shared" si="10"/>
        <v>0</v>
      </c>
    </row>
    <row r="59" spans="2:8" ht="12.75">
      <c r="B59" s="112" t="s">
        <v>299</v>
      </c>
      <c r="C59" s="110">
        <v>0</v>
      </c>
      <c r="D59" s="110">
        <v>0</v>
      </c>
      <c r="E59" s="110">
        <f t="shared" si="9"/>
        <v>0</v>
      </c>
      <c r="F59" s="110">
        <v>0</v>
      </c>
      <c r="G59" s="110">
        <v>0</v>
      </c>
      <c r="H59" s="110">
        <f t="shared" si="10"/>
        <v>0</v>
      </c>
    </row>
    <row r="60" spans="2:8" ht="12.75">
      <c r="B60" s="112" t="s">
        <v>300</v>
      </c>
      <c r="C60" s="110">
        <v>2431858000</v>
      </c>
      <c r="D60" s="110">
        <v>0</v>
      </c>
      <c r="E60" s="110">
        <f t="shared" si="9"/>
        <v>2431858000</v>
      </c>
      <c r="F60" s="110">
        <v>5003045029.61</v>
      </c>
      <c r="G60" s="110">
        <v>5003045029.61</v>
      </c>
      <c r="H60" s="110">
        <f t="shared" si="10"/>
        <v>2571187029.6099997</v>
      </c>
    </row>
    <row r="61" spans="2:8" ht="12.75">
      <c r="B61" s="104" t="s">
        <v>301</v>
      </c>
      <c r="C61" s="110">
        <f aca="true" t="shared" si="12" ref="C61:H61">C62+C63</f>
        <v>0</v>
      </c>
      <c r="D61" s="110">
        <f t="shared" si="12"/>
        <v>0</v>
      </c>
      <c r="E61" s="110">
        <f t="shared" si="12"/>
        <v>0</v>
      </c>
      <c r="F61" s="110">
        <f t="shared" si="12"/>
        <v>0</v>
      </c>
      <c r="G61" s="110">
        <f t="shared" si="12"/>
        <v>0</v>
      </c>
      <c r="H61" s="110">
        <f t="shared" si="12"/>
        <v>0</v>
      </c>
    </row>
    <row r="62" spans="2:8" ht="25.5">
      <c r="B62" s="112" t="s">
        <v>302</v>
      </c>
      <c r="C62" s="110">
        <v>0</v>
      </c>
      <c r="D62" s="110">
        <v>0</v>
      </c>
      <c r="E62" s="110">
        <f t="shared" si="9"/>
        <v>0</v>
      </c>
      <c r="F62" s="110">
        <v>0</v>
      </c>
      <c r="G62" s="110">
        <v>0</v>
      </c>
      <c r="H62" s="110">
        <f t="shared" si="10"/>
        <v>0</v>
      </c>
    </row>
    <row r="63" spans="2:8" ht="12.75">
      <c r="B63" s="112" t="s">
        <v>303</v>
      </c>
      <c r="C63" s="110">
        <v>0</v>
      </c>
      <c r="D63" s="110">
        <v>0</v>
      </c>
      <c r="E63" s="110">
        <f t="shared" si="9"/>
        <v>0</v>
      </c>
      <c r="F63" s="110">
        <v>0</v>
      </c>
      <c r="G63" s="110">
        <v>0</v>
      </c>
      <c r="H63" s="110">
        <f t="shared" si="10"/>
        <v>0</v>
      </c>
    </row>
    <row r="64" spans="2:8" ht="25.5">
      <c r="B64" s="104" t="s">
        <v>304</v>
      </c>
      <c r="C64" s="110">
        <v>0</v>
      </c>
      <c r="D64" s="110">
        <v>0</v>
      </c>
      <c r="E64" s="110">
        <f t="shared" si="9"/>
        <v>0</v>
      </c>
      <c r="F64" s="110">
        <v>0</v>
      </c>
      <c r="G64" s="110">
        <v>0</v>
      </c>
      <c r="H64" s="110">
        <f t="shared" si="10"/>
        <v>0</v>
      </c>
    </row>
    <row r="65" spans="2:8" ht="12.75">
      <c r="B65" s="120" t="s">
        <v>305</v>
      </c>
      <c r="C65" s="121">
        <v>0</v>
      </c>
      <c r="D65" s="122">
        <v>0</v>
      </c>
      <c r="E65" s="122">
        <f t="shared" si="9"/>
        <v>0</v>
      </c>
      <c r="F65" s="122">
        <v>0</v>
      </c>
      <c r="G65" s="122">
        <v>0</v>
      </c>
      <c r="H65" s="122">
        <f t="shared" si="10"/>
        <v>0</v>
      </c>
    </row>
    <row r="66" spans="1:9" ht="12.75">
      <c r="A66" s="123"/>
      <c r="B66" s="124"/>
      <c r="C66" s="125"/>
      <c r="D66" s="126"/>
      <c r="E66" s="125"/>
      <c r="F66" s="126"/>
      <c r="G66" s="126"/>
      <c r="H66" s="125"/>
      <c r="I66" s="123"/>
    </row>
    <row r="67" spans="2:8" ht="25.5">
      <c r="B67" s="63" t="s">
        <v>306</v>
      </c>
      <c r="C67" s="115">
        <f aca="true" t="shared" si="13" ref="C67:H67">C47+C56+C61+C64+C65</f>
        <v>11693098000</v>
      </c>
      <c r="D67" s="115">
        <f t="shared" si="13"/>
        <v>0</v>
      </c>
      <c r="E67" s="115">
        <f t="shared" si="13"/>
        <v>11693098000</v>
      </c>
      <c r="F67" s="115">
        <f t="shared" si="13"/>
        <v>13515540301.599998</v>
      </c>
      <c r="G67" s="115">
        <f t="shared" si="13"/>
        <v>13515540301.599998</v>
      </c>
      <c r="H67" s="115">
        <f t="shared" si="13"/>
        <v>1822442301.5999994</v>
      </c>
    </row>
    <row r="68" spans="2:8" ht="12.75">
      <c r="B68" s="127"/>
      <c r="C68" s="110"/>
      <c r="D68" s="119"/>
      <c r="E68" s="110"/>
      <c r="F68" s="119"/>
      <c r="G68" s="119"/>
      <c r="H68" s="110"/>
    </row>
    <row r="69" spans="2:8" ht="25.5">
      <c r="B69" s="63" t="s">
        <v>307</v>
      </c>
      <c r="C69" s="115">
        <f aca="true" t="shared" si="14" ref="C69:H69">C70</f>
        <v>0</v>
      </c>
      <c r="D69" s="115">
        <f t="shared" si="14"/>
        <v>0</v>
      </c>
      <c r="E69" s="115">
        <f t="shared" si="14"/>
        <v>0</v>
      </c>
      <c r="F69" s="115">
        <f t="shared" si="14"/>
        <v>0</v>
      </c>
      <c r="G69" s="115">
        <f t="shared" si="14"/>
        <v>0</v>
      </c>
      <c r="H69" s="115">
        <f t="shared" si="14"/>
        <v>0</v>
      </c>
    </row>
    <row r="70" spans="2:8" ht="12.75">
      <c r="B70" s="127" t="s">
        <v>308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</row>
    <row r="71" spans="2:8" ht="12.75">
      <c r="B71" s="127"/>
      <c r="C71" s="110"/>
      <c r="D71" s="114"/>
      <c r="E71" s="110"/>
      <c r="F71" s="114"/>
      <c r="G71" s="114"/>
      <c r="H71" s="110"/>
    </row>
    <row r="72" spans="2:8" ht="12.75">
      <c r="B72" s="63" t="s">
        <v>309</v>
      </c>
      <c r="C72" s="115">
        <f aca="true" t="shared" si="15" ref="C72:H72">C42+C67+C69</f>
        <v>19361451000</v>
      </c>
      <c r="D72" s="115">
        <f t="shared" si="15"/>
        <v>0</v>
      </c>
      <c r="E72" s="115">
        <f t="shared" si="15"/>
        <v>19361451000</v>
      </c>
      <c r="F72" s="115">
        <f t="shared" si="15"/>
        <v>21798469159.96</v>
      </c>
      <c r="G72" s="115">
        <f t="shared" si="15"/>
        <v>21798469159.96</v>
      </c>
      <c r="H72" s="115">
        <f t="shared" si="15"/>
        <v>2437018159.959999</v>
      </c>
    </row>
    <row r="73" spans="2:8" ht="12.75">
      <c r="B73" s="127"/>
      <c r="C73" s="110"/>
      <c r="D73" s="114"/>
      <c r="E73" s="110"/>
      <c r="F73" s="114"/>
      <c r="G73" s="114"/>
      <c r="H73" s="110"/>
    </row>
    <row r="74" spans="2:8" ht="12.75">
      <c r="B74" s="63" t="s">
        <v>310</v>
      </c>
      <c r="C74" s="110"/>
      <c r="D74" s="114"/>
      <c r="E74" s="110"/>
      <c r="F74" s="114"/>
      <c r="G74" s="114"/>
      <c r="H74" s="110"/>
    </row>
    <row r="75" spans="2:8" ht="25.5">
      <c r="B75" s="127" t="s">
        <v>311</v>
      </c>
      <c r="C75" s="110">
        <v>0</v>
      </c>
      <c r="D75" s="110">
        <v>0</v>
      </c>
      <c r="E75" s="110">
        <f>C75+D75</f>
        <v>0</v>
      </c>
      <c r="F75" s="110">
        <v>0</v>
      </c>
      <c r="G75" s="110">
        <v>0</v>
      </c>
      <c r="H75" s="110">
        <v>0</v>
      </c>
    </row>
    <row r="76" spans="2:8" ht="25.5">
      <c r="B76" s="127" t="s">
        <v>312</v>
      </c>
      <c r="C76" s="110">
        <v>0</v>
      </c>
      <c r="D76" s="110">
        <v>0</v>
      </c>
      <c r="E76" s="110">
        <f>C76+D76</f>
        <v>0</v>
      </c>
      <c r="F76" s="110">
        <v>0</v>
      </c>
      <c r="G76" s="110">
        <v>0</v>
      </c>
      <c r="H76" s="110">
        <v>0</v>
      </c>
    </row>
    <row r="77" spans="2:8" ht="25.5">
      <c r="B77" s="63" t="s">
        <v>313</v>
      </c>
      <c r="C77" s="115">
        <f aca="true" t="shared" si="16" ref="C77:H77">SUM(C75:C76)</f>
        <v>0</v>
      </c>
      <c r="D77" s="115">
        <f t="shared" si="16"/>
        <v>0</v>
      </c>
      <c r="E77" s="115">
        <f t="shared" si="16"/>
        <v>0</v>
      </c>
      <c r="F77" s="115">
        <f t="shared" si="16"/>
        <v>0</v>
      </c>
      <c r="G77" s="115">
        <f t="shared" si="16"/>
        <v>0</v>
      </c>
      <c r="H77" s="115">
        <f t="shared" si="16"/>
        <v>0</v>
      </c>
    </row>
    <row r="78" spans="2:8" ht="13.5" thickBot="1">
      <c r="B78" s="128"/>
      <c r="C78" s="129"/>
      <c r="D78" s="130"/>
      <c r="E78" s="129"/>
      <c r="F78" s="130"/>
      <c r="G78" s="130"/>
      <c r="H78" s="129"/>
    </row>
    <row r="81" ht="12.75">
      <c r="C81" s="131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 horizontalCentered="1"/>
  <pageMargins left="0.7086614173228347" right="0.7086614173228347" top="0.9448818897637796" bottom="0.7480314960629921" header="0" footer="0"/>
  <pageSetup fitToHeight="0" fitToWidth="1" horizontalDpi="600" verticalDpi="600" orientation="portrait" scale="64" r:id="rId1"/>
  <ignoredErrors>
    <ignoredError sqref="E17 H17 H29 E36:E38 E56:E61 H56:H61 H36:H38" formula="1"/>
    <ignoredError sqref="C30:E30 C29:D29" formulaRange="1"/>
    <ignoredError sqref="E2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6.28125" style="1" customWidth="1"/>
    <col min="7" max="7" width="16.421875" style="1" customWidth="1"/>
    <col min="8" max="8" width="16.2812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01" t="s">
        <v>123</v>
      </c>
      <c r="C2" s="202"/>
      <c r="D2" s="202"/>
      <c r="E2" s="202"/>
      <c r="F2" s="202"/>
      <c r="G2" s="202"/>
      <c r="H2" s="202"/>
      <c r="I2" s="248"/>
    </row>
    <row r="3" spans="2:9" ht="12.75">
      <c r="B3" s="232" t="s">
        <v>314</v>
      </c>
      <c r="C3" s="233"/>
      <c r="D3" s="233"/>
      <c r="E3" s="233"/>
      <c r="F3" s="233"/>
      <c r="G3" s="233"/>
      <c r="H3" s="233"/>
      <c r="I3" s="249"/>
    </row>
    <row r="4" spans="2:9" ht="12.75">
      <c r="B4" s="232" t="s">
        <v>315</v>
      </c>
      <c r="C4" s="233"/>
      <c r="D4" s="233"/>
      <c r="E4" s="233"/>
      <c r="F4" s="233"/>
      <c r="G4" s="233"/>
      <c r="H4" s="233"/>
      <c r="I4" s="249"/>
    </row>
    <row r="5" spans="2:9" ht="12.75">
      <c r="B5" s="232" t="s">
        <v>125</v>
      </c>
      <c r="C5" s="233"/>
      <c r="D5" s="233"/>
      <c r="E5" s="233"/>
      <c r="F5" s="233"/>
      <c r="G5" s="233"/>
      <c r="H5" s="233"/>
      <c r="I5" s="249"/>
    </row>
    <row r="6" spans="2:9" ht="13.5" thickBot="1">
      <c r="B6" s="235" t="s">
        <v>1</v>
      </c>
      <c r="C6" s="236"/>
      <c r="D6" s="236"/>
      <c r="E6" s="236"/>
      <c r="F6" s="236"/>
      <c r="G6" s="236"/>
      <c r="H6" s="236"/>
      <c r="I6" s="250"/>
    </row>
    <row r="7" spans="2:9" ht="15.75" customHeight="1">
      <c r="B7" s="201" t="s">
        <v>2</v>
      </c>
      <c r="C7" s="203"/>
      <c r="D7" s="201" t="s">
        <v>316</v>
      </c>
      <c r="E7" s="202"/>
      <c r="F7" s="202"/>
      <c r="G7" s="202"/>
      <c r="H7" s="203"/>
      <c r="I7" s="242" t="s">
        <v>317</v>
      </c>
    </row>
    <row r="8" spans="2:9" ht="15" customHeight="1" thickBot="1">
      <c r="B8" s="232"/>
      <c r="C8" s="234"/>
      <c r="D8" s="235"/>
      <c r="E8" s="236"/>
      <c r="F8" s="236"/>
      <c r="G8" s="236"/>
      <c r="H8" s="237"/>
      <c r="I8" s="247"/>
    </row>
    <row r="9" spans="2:9" ht="26.25" thickBot="1">
      <c r="B9" s="235"/>
      <c r="C9" s="237"/>
      <c r="D9" s="132" t="s">
        <v>207</v>
      </c>
      <c r="E9" s="32" t="s">
        <v>318</v>
      </c>
      <c r="F9" s="132" t="s">
        <v>319</v>
      </c>
      <c r="G9" s="132" t="s">
        <v>205</v>
      </c>
      <c r="H9" s="132" t="s">
        <v>208</v>
      </c>
      <c r="I9" s="243"/>
    </row>
    <row r="10" spans="2:9" ht="12.75">
      <c r="B10" s="133" t="s">
        <v>320</v>
      </c>
      <c r="C10" s="134"/>
      <c r="D10" s="135">
        <f aca="true" t="shared" si="0" ref="D10:I10">D11+D19+D29+D39+D49+D59+D72+D76+D63</f>
        <v>7666086000</v>
      </c>
      <c r="E10" s="135">
        <f t="shared" si="0"/>
        <v>649037442.2000002</v>
      </c>
      <c r="F10" s="135">
        <f t="shared" si="0"/>
        <v>8315123442.199999</v>
      </c>
      <c r="G10" s="135">
        <f t="shared" si="0"/>
        <v>8315123442.179998</v>
      </c>
      <c r="H10" s="135">
        <f t="shared" si="0"/>
        <v>8152304913.999999</v>
      </c>
      <c r="I10" s="135">
        <f t="shared" si="0"/>
        <v>0.020001172553747892</v>
      </c>
    </row>
    <row r="11" spans="2:9" ht="12.75">
      <c r="B11" s="136" t="s">
        <v>321</v>
      </c>
      <c r="C11" s="137"/>
      <c r="D11" s="116">
        <f aca="true" t="shared" si="1" ref="D11:I11">SUM(D12:D18)</f>
        <v>2827323782.7900004</v>
      </c>
      <c r="E11" s="116">
        <f>SUM(E12:E18)</f>
        <v>-296153557.72</v>
      </c>
      <c r="F11" s="116">
        <f t="shared" si="1"/>
        <v>2531170225.0699997</v>
      </c>
      <c r="G11" s="116">
        <f>SUM(G12:G18)</f>
        <v>2531170225.0699997</v>
      </c>
      <c r="H11" s="116">
        <f>SUM(H12:H18)</f>
        <v>2531015112.18</v>
      </c>
      <c r="I11" s="116">
        <f t="shared" si="1"/>
        <v>0</v>
      </c>
    </row>
    <row r="12" spans="2:9" ht="12.75">
      <c r="B12" s="138" t="s">
        <v>322</v>
      </c>
      <c r="C12" s="139"/>
      <c r="D12" s="116">
        <v>1093223261.12</v>
      </c>
      <c r="E12" s="116">
        <v>-106248810.51000002</v>
      </c>
      <c r="F12" s="116">
        <f>D12+E12</f>
        <v>986974450.6099999</v>
      </c>
      <c r="G12" s="116">
        <v>986974450.6100001</v>
      </c>
      <c r="H12" s="116">
        <v>986974450.6100001</v>
      </c>
      <c r="I12" s="116">
        <f>F12-G12</f>
        <v>0</v>
      </c>
    </row>
    <row r="13" spans="2:9" ht="12.75">
      <c r="B13" s="138" t="s">
        <v>323</v>
      </c>
      <c r="C13" s="139"/>
      <c r="D13" s="116">
        <v>88596880.18</v>
      </c>
      <c r="E13" s="116">
        <v>15721665.639999999</v>
      </c>
      <c r="F13" s="116">
        <f aca="true" t="shared" si="2" ref="F13:F18">D13+E13</f>
        <v>104318545.82000001</v>
      </c>
      <c r="G13" s="116">
        <v>104318545.82000001</v>
      </c>
      <c r="H13" s="116">
        <v>104318545.82</v>
      </c>
      <c r="I13" s="116">
        <f aca="true" t="shared" si="3" ref="I13:I18">F13-G13</f>
        <v>0</v>
      </c>
    </row>
    <row r="14" spans="2:9" ht="12.75">
      <c r="B14" s="138" t="s">
        <v>324</v>
      </c>
      <c r="C14" s="139"/>
      <c r="D14" s="116">
        <v>510314880.6</v>
      </c>
      <c r="E14" s="116">
        <v>-56171971.68000001</v>
      </c>
      <c r="F14" s="116">
        <f t="shared" si="2"/>
        <v>454142908.92</v>
      </c>
      <c r="G14" s="116">
        <v>454142908.91999996</v>
      </c>
      <c r="H14" s="116">
        <v>454142908.91999996</v>
      </c>
      <c r="I14" s="116">
        <f t="shared" si="3"/>
        <v>0</v>
      </c>
    </row>
    <row r="15" spans="2:9" ht="12.75">
      <c r="B15" s="138" t="s">
        <v>325</v>
      </c>
      <c r="C15" s="139"/>
      <c r="D15" s="116">
        <v>359286454.03</v>
      </c>
      <c r="E15" s="116">
        <v>-51593269.47999999</v>
      </c>
      <c r="F15" s="116">
        <f t="shared" si="2"/>
        <v>307693184.54999995</v>
      </c>
      <c r="G15" s="116">
        <v>307693184.55</v>
      </c>
      <c r="H15" s="116">
        <v>307693184.55</v>
      </c>
      <c r="I15" s="116">
        <f t="shared" si="3"/>
        <v>0</v>
      </c>
    </row>
    <row r="16" spans="2:9" ht="12.75">
      <c r="B16" s="138" t="s">
        <v>326</v>
      </c>
      <c r="C16" s="139"/>
      <c r="D16" s="116">
        <v>624319340.93</v>
      </c>
      <c r="E16" s="116">
        <v>-49355984.900000006</v>
      </c>
      <c r="F16" s="116">
        <f t="shared" si="2"/>
        <v>574963356.03</v>
      </c>
      <c r="G16" s="116">
        <v>574963356.03</v>
      </c>
      <c r="H16" s="116">
        <v>574808243.14</v>
      </c>
      <c r="I16" s="116">
        <f t="shared" si="3"/>
        <v>0</v>
      </c>
    </row>
    <row r="17" spans="2:9" ht="12.75">
      <c r="B17" s="138" t="s">
        <v>327</v>
      </c>
      <c r="C17" s="139"/>
      <c r="D17" s="116">
        <v>46942077.38</v>
      </c>
      <c r="E17" s="116">
        <v>-46942077.38</v>
      </c>
      <c r="F17" s="116">
        <f t="shared" si="2"/>
        <v>0</v>
      </c>
      <c r="G17" s="116">
        <v>0</v>
      </c>
      <c r="H17" s="116">
        <v>0</v>
      </c>
      <c r="I17" s="116">
        <f t="shared" si="3"/>
        <v>0</v>
      </c>
    </row>
    <row r="18" spans="2:9" ht="12.75">
      <c r="B18" s="138" t="s">
        <v>328</v>
      </c>
      <c r="C18" s="139"/>
      <c r="D18" s="116">
        <v>104640888.55</v>
      </c>
      <c r="E18" s="116">
        <v>-1563109.4099999992</v>
      </c>
      <c r="F18" s="116">
        <f t="shared" si="2"/>
        <v>103077779.14</v>
      </c>
      <c r="G18" s="116">
        <v>103077779.14</v>
      </c>
      <c r="H18" s="116">
        <v>103077779.14</v>
      </c>
      <c r="I18" s="116">
        <f t="shared" si="3"/>
        <v>0</v>
      </c>
    </row>
    <row r="19" spans="2:9" ht="12.75">
      <c r="B19" s="136" t="s">
        <v>329</v>
      </c>
      <c r="C19" s="137"/>
      <c r="D19" s="116">
        <f aca="true" t="shared" si="4" ref="D19:I19">SUM(D20:D28)</f>
        <v>203807626.99999997</v>
      </c>
      <c r="E19" s="116">
        <f t="shared" si="4"/>
        <v>31079501.66</v>
      </c>
      <c r="F19" s="116">
        <f t="shared" si="4"/>
        <v>234887128.66000003</v>
      </c>
      <c r="G19" s="116">
        <f>SUM(G20:G28)</f>
        <v>234887128.66000003</v>
      </c>
      <c r="H19" s="116">
        <f>SUM(H20:H28)</f>
        <v>189620655.16000003</v>
      </c>
      <c r="I19" s="116">
        <f t="shared" si="4"/>
        <v>0</v>
      </c>
    </row>
    <row r="20" spans="2:9" ht="12.75">
      <c r="B20" s="138" t="s">
        <v>330</v>
      </c>
      <c r="C20" s="139"/>
      <c r="D20" s="116">
        <v>84087118.03</v>
      </c>
      <c r="E20" s="116">
        <v>-7867438.309999999</v>
      </c>
      <c r="F20" s="116">
        <f aca="true" t="shared" si="5" ref="F20:F28">D20+E20</f>
        <v>76219679.72</v>
      </c>
      <c r="G20" s="116">
        <v>76219679.72</v>
      </c>
      <c r="H20" s="116">
        <v>32164188.63</v>
      </c>
      <c r="I20" s="116">
        <f>F20-G20</f>
        <v>0</v>
      </c>
    </row>
    <row r="21" spans="2:9" ht="12.75">
      <c r="B21" s="138" t="s">
        <v>331</v>
      </c>
      <c r="C21" s="139"/>
      <c r="D21" s="116">
        <v>20347133.6</v>
      </c>
      <c r="E21" s="116">
        <v>7906118.83</v>
      </c>
      <c r="F21" s="116">
        <f t="shared" si="5"/>
        <v>28253252.43</v>
      </c>
      <c r="G21" s="116">
        <v>28253252.43</v>
      </c>
      <c r="H21" s="116">
        <v>27913387.43</v>
      </c>
      <c r="I21" s="116">
        <f aca="true" t="shared" si="6" ref="I21:I83">F21-G21</f>
        <v>0</v>
      </c>
    </row>
    <row r="22" spans="2:9" ht="12.75">
      <c r="B22" s="138" t="s">
        <v>332</v>
      </c>
      <c r="C22" s="139"/>
      <c r="D22" s="116">
        <v>243422</v>
      </c>
      <c r="E22" s="116">
        <v>-200198.36</v>
      </c>
      <c r="F22" s="116">
        <f t="shared" si="5"/>
        <v>43223.640000000014</v>
      </c>
      <c r="G22" s="116">
        <v>43223.64</v>
      </c>
      <c r="H22" s="116">
        <v>43223.64</v>
      </c>
      <c r="I22" s="116">
        <f t="shared" si="6"/>
        <v>0</v>
      </c>
    </row>
    <row r="23" spans="2:9" ht="12.75">
      <c r="B23" s="138" t="s">
        <v>333</v>
      </c>
      <c r="C23" s="139"/>
      <c r="D23" s="116">
        <v>6429338</v>
      </c>
      <c r="E23" s="116">
        <v>6346257.03</v>
      </c>
      <c r="F23" s="116">
        <f t="shared" si="5"/>
        <v>12775595.030000001</v>
      </c>
      <c r="G23" s="116">
        <v>12775595.030000001</v>
      </c>
      <c r="H23" s="116">
        <v>12274462.930000002</v>
      </c>
      <c r="I23" s="116">
        <f t="shared" si="6"/>
        <v>0</v>
      </c>
    </row>
    <row r="24" spans="2:9" ht="12.75">
      <c r="B24" s="138" t="s">
        <v>334</v>
      </c>
      <c r="C24" s="139"/>
      <c r="D24" s="116">
        <v>2199599.37</v>
      </c>
      <c r="E24" s="116">
        <v>1043235.4</v>
      </c>
      <c r="F24" s="116">
        <f t="shared" si="5"/>
        <v>3242834.77</v>
      </c>
      <c r="G24" s="116">
        <v>3242834.77</v>
      </c>
      <c r="H24" s="116">
        <v>3233000.7800000003</v>
      </c>
      <c r="I24" s="116">
        <f t="shared" si="6"/>
        <v>0</v>
      </c>
    </row>
    <row r="25" spans="2:9" ht="12.75">
      <c r="B25" s="138" t="s">
        <v>335</v>
      </c>
      <c r="C25" s="139"/>
      <c r="D25" s="116">
        <v>69029012.64</v>
      </c>
      <c r="E25" s="116">
        <v>27817406.939999998</v>
      </c>
      <c r="F25" s="116">
        <f t="shared" si="5"/>
        <v>96846419.58</v>
      </c>
      <c r="G25" s="116">
        <v>96846419.58</v>
      </c>
      <c r="H25" s="116">
        <v>96733544.51</v>
      </c>
      <c r="I25" s="116">
        <f t="shared" si="6"/>
        <v>0</v>
      </c>
    </row>
    <row r="26" spans="2:9" ht="12.75">
      <c r="B26" s="138" t="s">
        <v>336</v>
      </c>
      <c r="C26" s="139"/>
      <c r="D26" s="116">
        <v>8091390.89</v>
      </c>
      <c r="E26" s="116">
        <v>-3885587.89</v>
      </c>
      <c r="F26" s="116">
        <f t="shared" si="5"/>
        <v>4205803</v>
      </c>
      <c r="G26" s="116">
        <v>4205803</v>
      </c>
      <c r="H26" s="116">
        <v>4142157.83</v>
      </c>
      <c r="I26" s="116">
        <f t="shared" si="6"/>
        <v>0</v>
      </c>
    </row>
    <row r="27" spans="2:9" ht="12.75">
      <c r="B27" s="138" t="s">
        <v>337</v>
      </c>
      <c r="C27" s="139"/>
      <c r="D27" s="116">
        <v>75100</v>
      </c>
      <c r="E27" s="116">
        <v>-25927.6</v>
      </c>
      <c r="F27" s="116">
        <f t="shared" si="5"/>
        <v>49172.4</v>
      </c>
      <c r="G27" s="116">
        <v>49172.4</v>
      </c>
      <c r="H27" s="116">
        <v>32364</v>
      </c>
      <c r="I27" s="116">
        <f t="shared" si="6"/>
        <v>0</v>
      </c>
    </row>
    <row r="28" spans="2:9" ht="12.75">
      <c r="B28" s="138" t="s">
        <v>338</v>
      </c>
      <c r="C28" s="139"/>
      <c r="D28" s="116">
        <v>13305512.47</v>
      </c>
      <c r="E28" s="116">
        <v>-54364.380000000005</v>
      </c>
      <c r="F28" s="116">
        <f t="shared" si="5"/>
        <v>13251148.09</v>
      </c>
      <c r="G28" s="116">
        <v>13251148.09</v>
      </c>
      <c r="H28" s="116">
        <v>13084325.409999998</v>
      </c>
      <c r="I28" s="116">
        <f t="shared" si="6"/>
        <v>0</v>
      </c>
    </row>
    <row r="29" spans="2:9" ht="12.75">
      <c r="B29" s="136" t="s">
        <v>339</v>
      </c>
      <c r="C29" s="137"/>
      <c r="D29" s="140">
        <f aca="true" t="shared" si="7" ref="D29:I29">SUM(D30:D38)</f>
        <v>207228641.92000002</v>
      </c>
      <c r="E29" s="140">
        <f t="shared" si="7"/>
        <v>327327728.27000004</v>
      </c>
      <c r="F29" s="140">
        <f t="shared" si="7"/>
        <v>534556370.19000006</v>
      </c>
      <c r="G29" s="140">
        <f>SUM(G30:G38)</f>
        <v>534556370.19</v>
      </c>
      <c r="H29" s="140">
        <f>SUM(H30:H38)</f>
        <v>479252400.98</v>
      </c>
      <c r="I29" s="140">
        <f t="shared" si="7"/>
        <v>0</v>
      </c>
    </row>
    <row r="30" spans="2:9" ht="12.75">
      <c r="B30" s="138" t="s">
        <v>340</v>
      </c>
      <c r="C30" s="139"/>
      <c r="D30" s="116">
        <v>29944311.48</v>
      </c>
      <c r="E30" s="116">
        <v>11611171.01</v>
      </c>
      <c r="F30" s="116">
        <f aca="true" t="shared" si="8" ref="F30:F38">D30+E30</f>
        <v>41555482.49</v>
      </c>
      <c r="G30" s="116">
        <v>41555482.49</v>
      </c>
      <c r="H30" s="116">
        <v>41056959.27</v>
      </c>
      <c r="I30" s="116">
        <f t="shared" si="6"/>
        <v>0</v>
      </c>
    </row>
    <row r="31" spans="2:9" ht="12.75">
      <c r="B31" s="138" t="s">
        <v>341</v>
      </c>
      <c r="C31" s="139"/>
      <c r="D31" s="116">
        <v>32584619.17</v>
      </c>
      <c r="E31" s="116">
        <v>-512388.22</v>
      </c>
      <c r="F31" s="116">
        <f t="shared" si="8"/>
        <v>32072230.950000003</v>
      </c>
      <c r="G31" s="116">
        <v>32072230.95</v>
      </c>
      <c r="H31" s="116">
        <v>30730596.58</v>
      </c>
      <c r="I31" s="116">
        <f t="shared" si="6"/>
        <v>0</v>
      </c>
    </row>
    <row r="32" spans="2:9" ht="12.75">
      <c r="B32" s="138" t="s">
        <v>342</v>
      </c>
      <c r="C32" s="139"/>
      <c r="D32" s="116">
        <v>11743607</v>
      </c>
      <c r="E32" s="116">
        <v>24536250.18</v>
      </c>
      <c r="F32" s="116">
        <f t="shared" si="8"/>
        <v>36279857.18</v>
      </c>
      <c r="G32" s="116">
        <v>36279857.18</v>
      </c>
      <c r="H32" s="116">
        <v>33379957.520000003</v>
      </c>
      <c r="I32" s="116">
        <f t="shared" si="6"/>
        <v>0</v>
      </c>
    </row>
    <row r="33" spans="2:9" ht="12.75">
      <c r="B33" s="138" t="s">
        <v>343</v>
      </c>
      <c r="C33" s="139"/>
      <c r="D33" s="116">
        <v>25896287.13</v>
      </c>
      <c r="E33" s="116">
        <v>126862615.31</v>
      </c>
      <c r="F33" s="140">
        <f t="shared" si="8"/>
        <v>152758902.44</v>
      </c>
      <c r="G33" s="116">
        <v>152758902.43999997</v>
      </c>
      <c r="H33" s="116">
        <v>151854834.07</v>
      </c>
      <c r="I33" s="141">
        <f t="shared" si="6"/>
        <v>0</v>
      </c>
    </row>
    <row r="34" spans="2:9" ht="12.75">
      <c r="B34" s="138" t="s">
        <v>344</v>
      </c>
      <c r="C34" s="139"/>
      <c r="D34" s="116">
        <v>8570501.17</v>
      </c>
      <c r="E34" s="116">
        <v>-153933.93999999762</v>
      </c>
      <c r="F34" s="116">
        <f t="shared" si="8"/>
        <v>8416567.230000002</v>
      </c>
      <c r="G34" s="116">
        <v>8416567.23</v>
      </c>
      <c r="H34" s="116">
        <v>8070714.870000001</v>
      </c>
      <c r="I34" s="116">
        <f t="shared" si="6"/>
        <v>0</v>
      </c>
    </row>
    <row r="35" spans="2:9" ht="12.75">
      <c r="B35" s="138" t="s">
        <v>345</v>
      </c>
      <c r="C35" s="139"/>
      <c r="D35" s="116">
        <v>28036666.68</v>
      </c>
      <c r="E35" s="116">
        <v>64779428.74</v>
      </c>
      <c r="F35" s="116">
        <f t="shared" si="8"/>
        <v>92816095.42</v>
      </c>
      <c r="G35" s="116">
        <v>92816095.42</v>
      </c>
      <c r="H35" s="116">
        <v>85646509.28</v>
      </c>
      <c r="I35" s="116">
        <f t="shared" si="6"/>
        <v>0</v>
      </c>
    </row>
    <row r="36" spans="2:9" ht="12.75">
      <c r="B36" s="138" t="s">
        <v>346</v>
      </c>
      <c r="C36" s="139"/>
      <c r="D36" s="116">
        <v>19411812.46</v>
      </c>
      <c r="E36" s="116">
        <v>24399760.21</v>
      </c>
      <c r="F36" s="116">
        <f t="shared" si="8"/>
        <v>43811572.67</v>
      </c>
      <c r="G36" s="116">
        <v>43811572.67</v>
      </c>
      <c r="H36" s="116">
        <v>42819367.01</v>
      </c>
      <c r="I36" s="116">
        <f t="shared" si="6"/>
        <v>0</v>
      </c>
    </row>
    <row r="37" spans="2:9" ht="12.75">
      <c r="B37" s="138" t="s">
        <v>347</v>
      </c>
      <c r="C37" s="139"/>
      <c r="D37" s="116">
        <v>16570715.58</v>
      </c>
      <c r="E37" s="116">
        <v>16673131.71</v>
      </c>
      <c r="F37" s="116">
        <f t="shared" si="8"/>
        <v>33243847.29</v>
      </c>
      <c r="G37" s="116">
        <v>33243847.29</v>
      </c>
      <c r="H37" s="116">
        <v>33096862.77</v>
      </c>
      <c r="I37" s="116">
        <f t="shared" si="6"/>
        <v>0</v>
      </c>
    </row>
    <row r="38" spans="2:9" ht="12.75">
      <c r="B38" s="138" t="s">
        <v>348</v>
      </c>
      <c r="C38" s="139"/>
      <c r="D38" s="116">
        <v>34470121.25</v>
      </c>
      <c r="E38" s="116">
        <v>59131693.27</v>
      </c>
      <c r="F38" s="116">
        <f t="shared" si="8"/>
        <v>93601814.52000001</v>
      </c>
      <c r="G38" s="116">
        <v>93601814.52</v>
      </c>
      <c r="H38" s="116">
        <v>52596599.61</v>
      </c>
      <c r="I38" s="116">
        <f t="shared" si="6"/>
        <v>0</v>
      </c>
    </row>
    <row r="39" spans="2:9" ht="25.5" customHeight="1">
      <c r="B39" s="251" t="s">
        <v>349</v>
      </c>
      <c r="C39" s="252"/>
      <c r="D39" s="116">
        <f aca="true" t="shared" si="9" ref="D39:I39">SUM(D40:D48)</f>
        <v>2161464657.9700003</v>
      </c>
      <c r="E39" s="116">
        <f t="shared" si="9"/>
        <v>458306568.09</v>
      </c>
      <c r="F39" s="116">
        <f>SUM(F40:F48)</f>
        <v>2619771226.0600004</v>
      </c>
      <c r="G39" s="116">
        <f>SUM(G40:G48)</f>
        <v>2619771226.039999</v>
      </c>
      <c r="H39" s="116">
        <f>SUM(H40:H48)</f>
        <v>2561491188.1100006</v>
      </c>
      <c r="I39" s="116">
        <f t="shared" si="9"/>
        <v>0.02000117301940918</v>
      </c>
    </row>
    <row r="40" spans="2:9" ht="12.75">
      <c r="B40" s="138" t="s">
        <v>350</v>
      </c>
      <c r="C40" s="139"/>
      <c r="D40" s="116">
        <v>1713384190.25</v>
      </c>
      <c r="E40" s="116">
        <v>410056713.55</v>
      </c>
      <c r="F40" s="116">
        <f>D40+E40</f>
        <v>2123440903.8</v>
      </c>
      <c r="G40" s="116">
        <v>2123440903.7799988</v>
      </c>
      <c r="H40" s="116">
        <v>2106355049.6000004</v>
      </c>
      <c r="I40" s="116">
        <f t="shared" si="6"/>
        <v>0.02000117301940918</v>
      </c>
    </row>
    <row r="41" spans="2:9" ht="12.75">
      <c r="B41" s="138" t="s">
        <v>351</v>
      </c>
      <c r="C41" s="139"/>
      <c r="D41" s="116">
        <v>152584000</v>
      </c>
      <c r="E41" s="116">
        <v>58612825.33</v>
      </c>
      <c r="F41" s="116">
        <f aca="true" t="shared" si="10" ref="F41:F83">D41+E41</f>
        <v>211196825.32999998</v>
      </c>
      <c r="G41" s="116">
        <v>211196825.33</v>
      </c>
      <c r="H41" s="116">
        <v>172301067.98</v>
      </c>
      <c r="I41" s="116">
        <f t="shared" si="6"/>
        <v>0</v>
      </c>
    </row>
    <row r="42" spans="2:9" ht="12.75">
      <c r="B42" s="138" t="s">
        <v>352</v>
      </c>
      <c r="C42" s="139"/>
      <c r="D42" s="116">
        <v>2400002</v>
      </c>
      <c r="E42" s="116">
        <v>-985202</v>
      </c>
      <c r="F42" s="116">
        <f t="shared" si="10"/>
        <v>1414800</v>
      </c>
      <c r="G42" s="116">
        <v>1414800</v>
      </c>
      <c r="H42" s="116">
        <v>1395000</v>
      </c>
      <c r="I42" s="116">
        <f t="shared" si="6"/>
        <v>0</v>
      </c>
    </row>
    <row r="43" spans="2:9" ht="12.75">
      <c r="B43" s="138" t="s">
        <v>353</v>
      </c>
      <c r="C43" s="139"/>
      <c r="D43" s="116">
        <v>127996465.72</v>
      </c>
      <c r="E43" s="116">
        <v>-13569374.11</v>
      </c>
      <c r="F43" s="116">
        <f t="shared" si="10"/>
        <v>114427091.61</v>
      </c>
      <c r="G43" s="116">
        <v>114427091.61</v>
      </c>
      <c r="H43" s="116">
        <v>112148465.21000001</v>
      </c>
      <c r="I43" s="116">
        <f t="shared" si="6"/>
        <v>0</v>
      </c>
    </row>
    <row r="44" spans="2:9" ht="12.75">
      <c r="B44" s="138" t="s">
        <v>354</v>
      </c>
      <c r="C44" s="139"/>
      <c r="D44" s="116">
        <v>164070000</v>
      </c>
      <c r="E44" s="116">
        <v>4191605.3200000003</v>
      </c>
      <c r="F44" s="116">
        <f t="shared" si="10"/>
        <v>168261605.32</v>
      </c>
      <c r="G44" s="116">
        <v>168261605.32000002</v>
      </c>
      <c r="H44" s="116">
        <v>168261605.32000002</v>
      </c>
      <c r="I44" s="116">
        <f t="shared" si="6"/>
        <v>0</v>
      </c>
    </row>
    <row r="45" spans="2:9" ht="12.75">
      <c r="B45" s="138" t="s">
        <v>355</v>
      </c>
      <c r="C45" s="139"/>
      <c r="D45" s="116">
        <v>0</v>
      </c>
      <c r="E45" s="116">
        <v>0</v>
      </c>
      <c r="F45" s="116">
        <f t="shared" si="10"/>
        <v>0</v>
      </c>
      <c r="G45" s="116">
        <v>0</v>
      </c>
      <c r="H45" s="116">
        <v>0</v>
      </c>
      <c r="I45" s="116">
        <f t="shared" si="6"/>
        <v>0</v>
      </c>
    </row>
    <row r="46" spans="2:9" ht="12.75">
      <c r="B46" s="138" t="s">
        <v>356</v>
      </c>
      <c r="C46" s="139"/>
      <c r="D46" s="116">
        <v>0</v>
      </c>
      <c r="E46" s="116">
        <v>0</v>
      </c>
      <c r="F46" s="116">
        <f t="shared" si="10"/>
        <v>0</v>
      </c>
      <c r="G46" s="116">
        <v>0</v>
      </c>
      <c r="H46" s="116">
        <v>0</v>
      </c>
      <c r="I46" s="116">
        <f t="shared" si="6"/>
        <v>0</v>
      </c>
    </row>
    <row r="47" spans="2:9" ht="12.75">
      <c r="B47" s="138" t="s">
        <v>357</v>
      </c>
      <c r="C47" s="139"/>
      <c r="D47" s="116">
        <v>1030000</v>
      </c>
      <c r="E47" s="116">
        <v>0</v>
      </c>
      <c r="F47" s="116">
        <f t="shared" si="10"/>
        <v>1030000</v>
      </c>
      <c r="G47" s="116">
        <v>1030000</v>
      </c>
      <c r="H47" s="116">
        <v>1030000</v>
      </c>
      <c r="I47" s="116">
        <f t="shared" si="6"/>
        <v>0</v>
      </c>
    </row>
    <row r="48" spans="2:9" ht="12.75">
      <c r="B48" s="138" t="s">
        <v>358</v>
      </c>
      <c r="C48" s="139"/>
      <c r="D48" s="116">
        <v>0</v>
      </c>
      <c r="E48" s="116">
        <v>0</v>
      </c>
      <c r="F48" s="116">
        <f t="shared" si="10"/>
        <v>0</v>
      </c>
      <c r="G48" s="116">
        <v>0</v>
      </c>
      <c r="H48" s="116">
        <v>0</v>
      </c>
      <c r="I48" s="116">
        <f t="shared" si="6"/>
        <v>0</v>
      </c>
    </row>
    <row r="49" spans="2:9" ht="12.75">
      <c r="B49" s="251" t="s">
        <v>359</v>
      </c>
      <c r="C49" s="252"/>
      <c r="D49" s="116">
        <f aca="true" t="shared" si="11" ref="D49:I49">SUM(D50:D58)</f>
        <v>23629591.32</v>
      </c>
      <c r="E49" s="116">
        <f t="shared" si="11"/>
        <v>-12662098.71</v>
      </c>
      <c r="F49" s="116">
        <f t="shared" si="11"/>
        <v>10967492.610000001</v>
      </c>
      <c r="G49" s="116">
        <f>SUM(G50:G58)</f>
        <v>10967492.610000001</v>
      </c>
      <c r="H49" s="116">
        <f>SUM(H50:H58)</f>
        <v>10882015.61</v>
      </c>
      <c r="I49" s="116">
        <f t="shared" si="11"/>
        <v>-4.656612873077393E-10</v>
      </c>
    </row>
    <row r="50" spans="2:9" ht="12.75">
      <c r="B50" s="138" t="s">
        <v>360</v>
      </c>
      <c r="C50" s="139"/>
      <c r="D50" s="116">
        <v>5371913.91</v>
      </c>
      <c r="E50" s="116">
        <v>-2763816.3499999978</v>
      </c>
      <c r="F50" s="116">
        <f t="shared" si="10"/>
        <v>2608097.5600000024</v>
      </c>
      <c r="G50" s="116">
        <v>2608097.5600000024</v>
      </c>
      <c r="H50" s="116">
        <v>2552255.16</v>
      </c>
      <c r="I50" s="116">
        <f t="shared" si="6"/>
        <v>0</v>
      </c>
    </row>
    <row r="51" spans="2:9" ht="12.75">
      <c r="B51" s="138" t="s">
        <v>361</v>
      </c>
      <c r="C51" s="139"/>
      <c r="D51" s="116">
        <v>1840605</v>
      </c>
      <c r="E51" s="116">
        <v>-1580952.9300000002</v>
      </c>
      <c r="F51" s="116">
        <f t="shared" si="10"/>
        <v>259652.06999999983</v>
      </c>
      <c r="G51" s="116">
        <v>259652.0700000003</v>
      </c>
      <c r="H51" s="116">
        <v>259652.0700000003</v>
      </c>
      <c r="I51" s="116">
        <f t="shared" si="6"/>
        <v>-4.656612873077393E-10</v>
      </c>
    </row>
    <row r="52" spans="2:9" ht="12.75">
      <c r="B52" s="138" t="s">
        <v>362</v>
      </c>
      <c r="C52" s="139"/>
      <c r="D52" s="116">
        <v>4109</v>
      </c>
      <c r="E52" s="116">
        <v>-4109</v>
      </c>
      <c r="F52" s="116">
        <f t="shared" si="10"/>
        <v>0</v>
      </c>
      <c r="G52" s="116">
        <v>0</v>
      </c>
      <c r="H52" s="116">
        <v>0</v>
      </c>
      <c r="I52" s="116">
        <f t="shared" si="6"/>
        <v>0</v>
      </c>
    </row>
    <row r="53" spans="2:9" ht="12.75">
      <c r="B53" s="138" t="s">
        <v>363</v>
      </c>
      <c r="C53" s="139"/>
      <c r="D53" s="116">
        <v>599595.0899999999</v>
      </c>
      <c r="E53" s="116">
        <v>-599595.0900000003</v>
      </c>
      <c r="F53" s="116">
        <f t="shared" si="10"/>
        <v>0</v>
      </c>
      <c r="G53" s="116">
        <v>0</v>
      </c>
      <c r="H53" s="116">
        <v>0</v>
      </c>
      <c r="I53" s="116">
        <f t="shared" si="6"/>
        <v>0</v>
      </c>
    </row>
    <row r="54" spans="2:9" ht="12.75">
      <c r="B54" s="138" t="s">
        <v>364</v>
      </c>
      <c r="C54" s="139"/>
      <c r="D54" s="116">
        <v>150</v>
      </c>
      <c r="E54" s="116">
        <v>-150</v>
      </c>
      <c r="F54" s="116">
        <f t="shared" si="10"/>
        <v>0</v>
      </c>
      <c r="G54" s="116">
        <v>0</v>
      </c>
      <c r="H54" s="116">
        <v>0</v>
      </c>
      <c r="I54" s="116">
        <f t="shared" si="6"/>
        <v>0</v>
      </c>
    </row>
    <row r="55" spans="2:9" ht="12.75">
      <c r="B55" s="138" t="s">
        <v>365</v>
      </c>
      <c r="C55" s="139"/>
      <c r="D55" s="116">
        <v>14221612.7</v>
      </c>
      <c r="E55" s="116">
        <v>-14128960.63</v>
      </c>
      <c r="F55" s="116">
        <f t="shared" si="10"/>
        <v>92652.06999999844</v>
      </c>
      <c r="G55" s="116">
        <v>92652.06999999844</v>
      </c>
      <c r="H55" s="116">
        <v>63017.46999999881</v>
      </c>
      <c r="I55" s="116">
        <f t="shared" si="6"/>
        <v>0</v>
      </c>
    </row>
    <row r="56" spans="2:9" ht="12.75">
      <c r="B56" s="138" t="s">
        <v>366</v>
      </c>
      <c r="C56" s="139"/>
      <c r="D56" s="116">
        <v>50</v>
      </c>
      <c r="E56" s="116">
        <v>-50</v>
      </c>
      <c r="F56" s="116">
        <f t="shared" si="10"/>
        <v>0</v>
      </c>
      <c r="G56" s="116">
        <v>0</v>
      </c>
      <c r="H56" s="116">
        <v>0</v>
      </c>
      <c r="I56" s="116">
        <f t="shared" si="6"/>
        <v>0</v>
      </c>
    </row>
    <row r="57" spans="2:9" ht="12.75">
      <c r="B57" s="138" t="s">
        <v>367</v>
      </c>
      <c r="C57" s="139"/>
      <c r="D57" s="116">
        <v>601550</v>
      </c>
      <c r="E57" s="116">
        <v>5898450</v>
      </c>
      <c r="F57" s="116">
        <f t="shared" si="10"/>
        <v>6500000</v>
      </c>
      <c r="G57" s="116">
        <v>6500000</v>
      </c>
      <c r="H57" s="116">
        <v>6500000</v>
      </c>
      <c r="I57" s="116">
        <f t="shared" si="6"/>
        <v>0</v>
      </c>
    </row>
    <row r="58" spans="2:9" ht="12.75">
      <c r="B58" s="138" t="s">
        <v>368</v>
      </c>
      <c r="C58" s="139"/>
      <c r="D58" s="116">
        <v>990005.62</v>
      </c>
      <c r="E58" s="116">
        <v>517085.29000000004</v>
      </c>
      <c r="F58" s="116">
        <f t="shared" si="10"/>
        <v>1507090.9100000001</v>
      </c>
      <c r="G58" s="116">
        <v>1507090.9099999997</v>
      </c>
      <c r="H58" s="116">
        <v>1507090.9099999997</v>
      </c>
      <c r="I58" s="116">
        <f t="shared" si="6"/>
        <v>0</v>
      </c>
    </row>
    <row r="59" spans="2:9" ht="12.75">
      <c r="B59" s="136" t="s">
        <v>369</v>
      </c>
      <c r="C59" s="137"/>
      <c r="D59" s="116">
        <f>SUM(D60:D62)</f>
        <v>1200000</v>
      </c>
      <c r="E59" s="116">
        <f>SUM(E60:E62)</f>
        <v>2612907.440000057</v>
      </c>
      <c r="F59" s="116">
        <f>SUM(F60:F62)</f>
        <v>3812907.440000057</v>
      </c>
      <c r="G59" s="116">
        <f>SUM(G60:G62)</f>
        <v>3812907.440000057</v>
      </c>
      <c r="H59" s="116">
        <f>SUM(H60:H62)</f>
        <v>3812907.439999938</v>
      </c>
      <c r="I59" s="116">
        <f t="shared" si="6"/>
        <v>0</v>
      </c>
    </row>
    <row r="60" spans="2:9" ht="12.75">
      <c r="B60" s="138" t="s">
        <v>370</v>
      </c>
      <c r="C60" s="139"/>
      <c r="D60" s="116">
        <v>0</v>
      </c>
      <c r="E60" s="116">
        <v>3812907.440000057</v>
      </c>
      <c r="F60" s="116">
        <f t="shared" si="10"/>
        <v>3812907.440000057</v>
      </c>
      <c r="G60" s="116">
        <v>3812907.440000057</v>
      </c>
      <c r="H60" s="116">
        <v>3812907.439999938</v>
      </c>
      <c r="I60" s="116">
        <f t="shared" si="6"/>
        <v>0</v>
      </c>
    </row>
    <row r="61" spans="2:9" ht="12.75">
      <c r="B61" s="138" t="s">
        <v>371</v>
      </c>
      <c r="C61" s="139"/>
      <c r="D61" s="116">
        <v>1200000</v>
      </c>
      <c r="E61" s="116">
        <v>-1200000</v>
      </c>
      <c r="F61" s="116">
        <f t="shared" si="10"/>
        <v>0</v>
      </c>
      <c r="G61" s="116">
        <v>0</v>
      </c>
      <c r="H61" s="116">
        <v>0</v>
      </c>
      <c r="I61" s="116">
        <f t="shared" si="6"/>
        <v>0</v>
      </c>
    </row>
    <row r="62" spans="2:9" ht="12.75">
      <c r="B62" s="138" t="s">
        <v>372</v>
      </c>
      <c r="C62" s="139"/>
      <c r="D62" s="116">
        <v>0</v>
      </c>
      <c r="E62" s="116">
        <v>0</v>
      </c>
      <c r="F62" s="116">
        <f t="shared" si="10"/>
        <v>0</v>
      </c>
      <c r="G62" s="116">
        <v>0</v>
      </c>
      <c r="H62" s="116">
        <v>0</v>
      </c>
      <c r="I62" s="116">
        <f t="shared" si="6"/>
        <v>0</v>
      </c>
    </row>
    <row r="63" spans="2:9" ht="12.75">
      <c r="B63" s="251" t="s">
        <v>373</v>
      </c>
      <c r="C63" s="252"/>
      <c r="D63" s="116">
        <f>SUM(D64:D71)</f>
        <v>0</v>
      </c>
      <c r="E63" s="116">
        <f>SUM(E64:E71)</f>
        <v>0</v>
      </c>
      <c r="F63" s="116">
        <f>F64+F65+F66+F67+F68+F70+F71</f>
        <v>0</v>
      </c>
      <c r="G63" s="116">
        <f>SUM(G64:G71)</f>
        <v>0</v>
      </c>
      <c r="H63" s="116">
        <f>SUM(H64:H71)</f>
        <v>0</v>
      </c>
      <c r="I63" s="116">
        <f t="shared" si="6"/>
        <v>0</v>
      </c>
    </row>
    <row r="64" spans="2:9" ht="12.75">
      <c r="B64" s="138" t="s">
        <v>374</v>
      </c>
      <c r="C64" s="139"/>
      <c r="D64" s="116">
        <v>0</v>
      </c>
      <c r="E64" s="116">
        <v>0</v>
      </c>
      <c r="F64" s="116">
        <f t="shared" si="10"/>
        <v>0</v>
      </c>
      <c r="G64" s="116">
        <v>0</v>
      </c>
      <c r="H64" s="116">
        <v>0</v>
      </c>
      <c r="I64" s="116">
        <f t="shared" si="6"/>
        <v>0</v>
      </c>
    </row>
    <row r="65" spans="2:9" ht="12.75">
      <c r="B65" s="138" t="s">
        <v>375</v>
      </c>
      <c r="C65" s="139"/>
      <c r="D65" s="116">
        <v>0</v>
      </c>
      <c r="E65" s="116">
        <v>0</v>
      </c>
      <c r="F65" s="116">
        <f t="shared" si="10"/>
        <v>0</v>
      </c>
      <c r="G65" s="116">
        <v>0</v>
      </c>
      <c r="H65" s="116">
        <v>0</v>
      </c>
      <c r="I65" s="116">
        <f t="shared" si="6"/>
        <v>0</v>
      </c>
    </row>
    <row r="66" spans="2:9" ht="12.75">
      <c r="B66" s="138" t="s">
        <v>376</v>
      </c>
      <c r="C66" s="139"/>
      <c r="D66" s="116">
        <v>0</v>
      </c>
      <c r="E66" s="116">
        <v>0</v>
      </c>
      <c r="F66" s="116">
        <f t="shared" si="10"/>
        <v>0</v>
      </c>
      <c r="G66" s="116">
        <v>0</v>
      </c>
      <c r="H66" s="116">
        <v>0</v>
      </c>
      <c r="I66" s="116">
        <f t="shared" si="6"/>
        <v>0</v>
      </c>
    </row>
    <row r="67" spans="2:9" ht="12.75">
      <c r="B67" s="138" t="s">
        <v>377</v>
      </c>
      <c r="C67" s="139"/>
      <c r="D67" s="116">
        <v>0</v>
      </c>
      <c r="E67" s="116">
        <v>0</v>
      </c>
      <c r="F67" s="116">
        <f t="shared" si="10"/>
        <v>0</v>
      </c>
      <c r="G67" s="116">
        <v>0</v>
      </c>
      <c r="H67" s="116">
        <v>0</v>
      </c>
      <c r="I67" s="116">
        <f t="shared" si="6"/>
        <v>0</v>
      </c>
    </row>
    <row r="68" spans="2:9" ht="12.75">
      <c r="B68" s="138" t="s">
        <v>378</v>
      </c>
      <c r="C68" s="139"/>
      <c r="D68" s="116">
        <v>0</v>
      </c>
      <c r="E68" s="116">
        <v>0</v>
      </c>
      <c r="F68" s="116">
        <f t="shared" si="10"/>
        <v>0</v>
      </c>
      <c r="G68" s="116">
        <v>0</v>
      </c>
      <c r="H68" s="116">
        <v>0</v>
      </c>
      <c r="I68" s="116">
        <f t="shared" si="6"/>
        <v>0</v>
      </c>
    </row>
    <row r="69" spans="2:9" ht="12.75">
      <c r="B69" s="138" t="s">
        <v>379</v>
      </c>
      <c r="C69" s="139"/>
      <c r="D69" s="116">
        <v>0</v>
      </c>
      <c r="E69" s="116">
        <v>0</v>
      </c>
      <c r="F69" s="116">
        <f t="shared" si="10"/>
        <v>0</v>
      </c>
      <c r="G69" s="116">
        <v>0</v>
      </c>
      <c r="H69" s="116">
        <v>0</v>
      </c>
      <c r="I69" s="116">
        <f t="shared" si="6"/>
        <v>0</v>
      </c>
    </row>
    <row r="70" spans="2:9" ht="12.75">
      <c r="B70" s="138" t="s">
        <v>380</v>
      </c>
      <c r="C70" s="139"/>
      <c r="D70" s="116">
        <v>0</v>
      </c>
      <c r="E70" s="116">
        <v>0</v>
      </c>
      <c r="F70" s="116">
        <f t="shared" si="10"/>
        <v>0</v>
      </c>
      <c r="G70" s="116">
        <v>0</v>
      </c>
      <c r="H70" s="116">
        <v>0</v>
      </c>
      <c r="I70" s="116">
        <f t="shared" si="6"/>
        <v>0</v>
      </c>
    </row>
    <row r="71" spans="2:9" ht="12.75">
      <c r="B71" s="138" t="s">
        <v>381</v>
      </c>
      <c r="C71" s="139"/>
      <c r="D71" s="116">
        <v>0</v>
      </c>
      <c r="E71" s="116">
        <v>0</v>
      </c>
      <c r="F71" s="116">
        <f t="shared" si="10"/>
        <v>0</v>
      </c>
      <c r="G71" s="116">
        <v>0</v>
      </c>
      <c r="H71" s="116">
        <v>0</v>
      </c>
      <c r="I71" s="116">
        <f t="shared" si="6"/>
        <v>0</v>
      </c>
    </row>
    <row r="72" spans="2:9" ht="12.75">
      <c r="B72" s="136" t="s">
        <v>382</v>
      </c>
      <c r="C72" s="137"/>
      <c r="D72" s="116">
        <f>SUM(D73:D75)</f>
        <v>1970187735</v>
      </c>
      <c r="E72" s="116">
        <f>SUM(E73:E75)</f>
        <v>139004344.5900001</v>
      </c>
      <c r="F72" s="116">
        <f>SUM(F73:F75)</f>
        <v>2109192079.5900002</v>
      </c>
      <c r="G72" s="116">
        <f>SUM(G73:G75)</f>
        <v>2109192079.59</v>
      </c>
      <c r="H72" s="116">
        <f>SUM(H73:H75)</f>
        <v>2105464621.9399998</v>
      </c>
      <c r="I72" s="116">
        <f t="shared" si="6"/>
        <v>0</v>
      </c>
    </row>
    <row r="73" spans="2:9" ht="12.75">
      <c r="B73" s="138" t="s">
        <v>383</v>
      </c>
      <c r="C73" s="139"/>
      <c r="D73" s="116">
        <v>1750998000</v>
      </c>
      <c r="E73" s="116">
        <v>141678823.67000002</v>
      </c>
      <c r="F73" s="116">
        <f t="shared" si="10"/>
        <v>1892676823.67</v>
      </c>
      <c r="G73" s="116">
        <v>1892676823.6699998</v>
      </c>
      <c r="H73" s="116">
        <v>1892676823.6699998</v>
      </c>
      <c r="I73" s="116">
        <f t="shared" si="6"/>
        <v>0</v>
      </c>
    </row>
    <row r="74" spans="2:9" ht="12.75">
      <c r="B74" s="138" t="s">
        <v>384</v>
      </c>
      <c r="C74" s="139"/>
      <c r="D74" s="116">
        <v>0</v>
      </c>
      <c r="E74" s="116">
        <v>0</v>
      </c>
      <c r="F74" s="116">
        <f t="shared" si="10"/>
        <v>0</v>
      </c>
      <c r="G74" s="116">
        <v>0</v>
      </c>
      <c r="H74" s="116">
        <v>0</v>
      </c>
      <c r="I74" s="116">
        <f t="shared" si="6"/>
        <v>0</v>
      </c>
    </row>
    <row r="75" spans="2:9" ht="12.75">
      <c r="B75" s="138" t="s">
        <v>385</v>
      </c>
      <c r="C75" s="139"/>
      <c r="D75" s="116">
        <v>219189735</v>
      </c>
      <c r="E75" s="116">
        <v>-2674479.0799999237</v>
      </c>
      <c r="F75" s="116">
        <f t="shared" si="10"/>
        <v>216515255.92000008</v>
      </c>
      <c r="G75" s="116">
        <v>216515255.92000008</v>
      </c>
      <c r="H75" s="116">
        <v>212787798.26999998</v>
      </c>
      <c r="I75" s="116">
        <f t="shared" si="6"/>
        <v>0</v>
      </c>
    </row>
    <row r="76" spans="2:9" ht="12.75">
      <c r="B76" s="136" t="s">
        <v>386</v>
      </c>
      <c r="C76" s="137"/>
      <c r="D76" s="116">
        <f>SUM(D77:D83)</f>
        <v>271243964</v>
      </c>
      <c r="E76" s="116">
        <f>SUM(E77:E83)</f>
        <v>-477951.419999999</v>
      </c>
      <c r="F76" s="116">
        <f>SUM(F77:F83)</f>
        <v>270766012.58</v>
      </c>
      <c r="G76" s="116">
        <f>SUM(G77:G83)</f>
        <v>270766012.58</v>
      </c>
      <c r="H76" s="116">
        <f>SUM(H77:H83)</f>
        <v>270766012.58</v>
      </c>
      <c r="I76" s="116">
        <f t="shared" si="6"/>
        <v>0</v>
      </c>
    </row>
    <row r="77" spans="2:9" ht="12.75">
      <c r="B77" s="138" t="s">
        <v>387</v>
      </c>
      <c r="C77" s="139"/>
      <c r="D77" s="116">
        <v>0</v>
      </c>
      <c r="E77" s="116">
        <v>1884253.91</v>
      </c>
      <c r="F77" s="116">
        <f t="shared" si="10"/>
        <v>1884253.91</v>
      </c>
      <c r="G77" s="116">
        <v>1884253.9099999964</v>
      </c>
      <c r="H77" s="116">
        <v>1884253.9099999964</v>
      </c>
      <c r="I77" s="116">
        <f t="shared" si="6"/>
        <v>3.4924596548080444E-09</v>
      </c>
    </row>
    <row r="78" spans="2:9" ht="12.75">
      <c r="B78" s="138" t="s">
        <v>388</v>
      </c>
      <c r="C78" s="139"/>
      <c r="D78" s="116">
        <v>271243964</v>
      </c>
      <c r="E78" s="116">
        <v>-9759926.389999999</v>
      </c>
      <c r="F78" s="116">
        <f t="shared" si="10"/>
        <v>261484037.61</v>
      </c>
      <c r="G78" s="116">
        <v>261484037.61</v>
      </c>
      <c r="H78" s="116">
        <v>261484037.61</v>
      </c>
      <c r="I78" s="116">
        <f t="shared" si="6"/>
        <v>0</v>
      </c>
    </row>
    <row r="79" spans="2:9" ht="12.75">
      <c r="B79" s="138" t="s">
        <v>389</v>
      </c>
      <c r="C79" s="139"/>
      <c r="D79" s="116">
        <v>0</v>
      </c>
      <c r="E79" s="116">
        <v>7397721.06</v>
      </c>
      <c r="F79" s="116">
        <f t="shared" si="10"/>
        <v>7397721.06</v>
      </c>
      <c r="G79" s="116">
        <v>7397721.06</v>
      </c>
      <c r="H79" s="116">
        <v>7397721.06</v>
      </c>
      <c r="I79" s="116">
        <f t="shared" si="6"/>
        <v>0</v>
      </c>
    </row>
    <row r="80" spans="2:9" ht="12.75">
      <c r="B80" s="138" t="s">
        <v>390</v>
      </c>
      <c r="C80" s="139"/>
      <c r="D80" s="116">
        <v>0</v>
      </c>
      <c r="E80" s="116">
        <v>0</v>
      </c>
      <c r="F80" s="116">
        <f t="shared" si="10"/>
        <v>0</v>
      </c>
      <c r="G80" s="116">
        <v>0</v>
      </c>
      <c r="H80" s="116">
        <v>0</v>
      </c>
      <c r="I80" s="116">
        <f t="shared" si="6"/>
        <v>0</v>
      </c>
    </row>
    <row r="81" spans="2:9" ht="12.75">
      <c r="B81" s="138" t="s">
        <v>391</v>
      </c>
      <c r="C81" s="139"/>
      <c r="D81" s="116">
        <v>0</v>
      </c>
      <c r="E81" s="116">
        <v>0</v>
      </c>
      <c r="F81" s="116">
        <f t="shared" si="10"/>
        <v>0</v>
      </c>
      <c r="G81" s="116">
        <v>0</v>
      </c>
      <c r="H81" s="116">
        <v>0</v>
      </c>
      <c r="I81" s="116">
        <f t="shared" si="6"/>
        <v>0</v>
      </c>
    </row>
    <row r="82" spans="2:9" ht="12.75">
      <c r="B82" s="138" t="s">
        <v>392</v>
      </c>
      <c r="C82" s="139"/>
      <c r="D82" s="116">
        <v>0</v>
      </c>
      <c r="E82" s="116">
        <v>0</v>
      </c>
      <c r="F82" s="116">
        <f t="shared" si="10"/>
        <v>0</v>
      </c>
      <c r="G82" s="116">
        <v>0</v>
      </c>
      <c r="H82" s="116">
        <v>0</v>
      </c>
      <c r="I82" s="116">
        <f t="shared" si="6"/>
        <v>0</v>
      </c>
    </row>
    <row r="83" spans="2:9" ht="12.75">
      <c r="B83" s="138" t="s">
        <v>393</v>
      </c>
      <c r="C83" s="139"/>
      <c r="D83" s="116">
        <v>0</v>
      </c>
      <c r="E83" s="116">
        <v>0</v>
      </c>
      <c r="F83" s="116">
        <f t="shared" si="10"/>
        <v>0</v>
      </c>
      <c r="G83" s="116">
        <v>0</v>
      </c>
      <c r="H83" s="116">
        <v>0</v>
      </c>
      <c r="I83" s="116">
        <f t="shared" si="6"/>
        <v>0</v>
      </c>
    </row>
    <row r="84" spans="2:9" ht="12.75">
      <c r="B84" s="142"/>
      <c r="C84" s="143"/>
      <c r="D84" s="121"/>
      <c r="E84" s="122"/>
      <c r="F84" s="122"/>
      <c r="G84" s="122"/>
      <c r="H84" s="122"/>
      <c r="I84" s="122"/>
    </row>
    <row r="85" spans="2:9" ht="12.75">
      <c r="B85" s="144" t="s">
        <v>394</v>
      </c>
      <c r="C85" s="145"/>
      <c r="D85" s="146">
        <f aca="true" t="shared" si="12" ref="D85:I85">D86+D104+D94+D114+D124+D134+D138+D147+D151</f>
        <v>11695365000</v>
      </c>
      <c r="E85" s="146">
        <f>E86+E104+E94+E114+E124+E134+E138+E147+E151</f>
        <v>1879314774.4299998</v>
      </c>
      <c r="F85" s="146">
        <f t="shared" si="12"/>
        <v>13574679774.43</v>
      </c>
      <c r="G85" s="146">
        <f>G86+G104+G94+G114+G124+G134+G138+G147+G151</f>
        <v>13574679774.43</v>
      </c>
      <c r="H85" s="146">
        <f>H86+H104+H94+H114+H124+H134+H138+H147+H151</f>
        <v>13567757812.95</v>
      </c>
      <c r="I85" s="146">
        <f t="shared" si="12"/>
        <v>0</v>
      </c>
    </row>
    <row r="86" spans="2:9" ht="12.75">
      <c r="B86" s="136" t="s">
        <v>321</v>
      </c>
      <c r="C86" s="137"/>
      <c r="D86" s="116">
        <f>SUM(D87:D93)</f>
        <v>0</v>
      </c>
      <c r="E86" s="116">
        <f>SUM(E87:E93)</f>
        <v>860038893.5500001</v>
      </c>
      <c r="F86" s="116">
        <f>SUM(F87:F93)</f>
        <v>860038893.5500001</v>
      </c>
      <c r="G86" s="116">
        <f>SUM(G87:G93)</f>
        <v>860038893.5500001</v>
      </c>
      <c r="H86" s="116">
        <f>SUM(H87:H93)</f>
        <v>860015710.25</v>
      </c>
      <c r="I86" s="116">
        <f aca="true" t="shared" si="13" ref="I86:I149">F86-G86</f>
        <v>0</v>
      </c>
    </row>
    <row r="87" spans="2:9" ht="12.75">
      <c r="B87" s="138" t="s">
        <v>322</v>
      </c>
      <c r="C87" s="139"/>
      <c r="D87" s="116">
        <v>0</v>
      </c>
      <c r="E87" s="116">
        <v>289988394.3</v>
      </c>
      <c r="F87" s="116">
        <f aca="true" t="shared" si="14" ref="F87:F103">D87+E87</f>
        <v>289988394.3</v>
      </c>
      <c r="G87" s="116">
        <v>289988394.3</v>
      </c>
      <c r="H87" s="116">
        <v>289988394.3</v>
      </c>
      <c r="I87" s="116">
        <f t="shared" si="13"/>
        <v>0</v>
      </c>
    </row>
    <row r="88" spans="2:9" ht="12.75">
      <c r="B88" s="138" t="s">
        <v>323</v>
      </c>
      <c r="C88" s="139"/>
      <c r="D88" s="116">
        <v>0</v>
      </c>
      <c r="E88" s="116">
        <v>7771789.1</v>
      </c>
      <c r="F88" s="116">
        <f t="shared" si="14"/>
        <v>7771789.1</v>
      </c>
      <c r="G88" s="116">
        <v>7771789.1</v>
      </c>
      <c r="H88" s="116">
        <v>7751789</v>
      </c>
      <c r="I88" s="116">
        <f t="shared" si="13"/>
        <v>0</v>
      </c>
    </row>
    <row r="89" spans="2:9" ht="12.75">
      <c r="B89" s="138" t="s">
        <v>324</v>
      </c>
      <c r="C89" s="139"/>
      <c r="D89" s="116">
        <v>0</v>
      </c>
      <c r="E89" s="116">
        <v>241355383.46</v>
      </c>
      <c r="F89" s="116">
        <f t="shared" si="14"/>
        <v>241355383.46</v>
      </c>
      <c r="G89" s="116">
        <v>241355383.46</v>
      </c>
      <c r="H89" s="116">
        <v>241354050.26</v>
      </c>
      <c r="I89" s="116">
        <f t="shared" si="13"/>
        <v>0</v>
      </c>
    </row>
    <row r="90" spans="2:9" ht="12.75">
      <c r="B90" s="138" t="s">
        <v>325</v>
      </c>
      <c r="C90" s="139"/>
      <c r="D90" s="116">
        <v>0</v>
      </c>
      <c r="E90" s="116">
        <v>72741687.21</v>
      </c>
      <c r="F90" s="116">
        <f t="shared" si="14"/>
        <v>72741687.21</v>
      </c>
      <c r="G90" s="116">
        <v>72741687.21</v>
      </c>
      <c r="H90" s="116">
        <v>72739837.21</v>
      </c>
      <c r="I90" s="116">
        <f t="shared" si="13"/>
        <v>0</v>
      </c>
    </row>
    <row r="91" spans="2:9" ht="12.75">
      <c r="B91" s="138" t="s">
        <v>326</v>
      </c>
      <c r="C91" s="139"/>
      <c r="D91" s="116">
        <v>0</v>
      </c>
      <c r="E91" s="116">
        <v>240870415.13</v>
      </c>
      <c r="F91" s="116">
        <f t="shared" si="14"/>
        <v>240870415.13</v>
      </c>
      <c r="G91" s="116">
        <v>240870415.13</v>
      </c>
      <c r="H91" s="116">
        <v>240870415.13</v>
      </c>
      <c r="I91" s="116">
        <f t="shared" si="13"/>
        <v>0</v>
      </c>
    </row>
    <row r="92" spans="2:9" ht="12.75">
      <c r="B92" s="138" t="s">
        <v>327</v>
      </c>
      <c r="C92" s="139"/>
      <c r="D92" s="116">
        <v>0</v>
      </c>
      <c r="E92" s="116">
        <v>0</v>
      </c>
      <c r="F92" s="116">
        <f t="shared" si="14"/>
        <v>0</v>
      </c>
      <c r="G92" s="116">
        <v>0</v>
      </c>
      <c r="H92" s="116">
        <v>0</v>
      </c>
      <c r="I92" s="116">
        <f t="shared" si="13"/>
        <v>0</v>
      </c>
    </row>
    <row r="93" spans="2:9" ht="12.75">
      <c r="B93" s="138" t="s">
        <v>328</v>
      </c>
      <c r="C93" s="139"/>
      <c r="D93" s="116">
        <v>0</v>
      </c>
      <c r="E93" s="116">
        <v>7311224.35</v>
      </c>
      <c r="F93" s="116">
        <f t="shared" si="14"/>
        <v>7311224.35</v>
      </c>
      <c r="G93" s="116">
        <v>7311224.35</v>
      </c>
      <c r="H93" s="116">
        <v>7311224.35</v>
      </c>
      <c r="I93" s="116">
        <f t="shared" si="13"/>
        <v>0</v>
      </c>
    </row>
    <row r="94" spans="2:9" ht="12.75">
      <c r="B94" s="136" t="s">
        <v>329</v>
      </c>
      <c r="C94" s="137"/>
      <c r="D94" s="116">
        <f>SUM(D95:D103)</f>
        <v>2565000</v>
      </c>
      <c r="E94" s="116">
        <f>SUM(E95:E103)</f>
        <v>14569805.430000002</v>
      </c>
      <c r="F94" s="116">
        <f>SUM(F95:F103)</f>
        <v>17134805.43</v>
      </c>
      <c r="G94" s="116">
        <f>SUM(G95:G103)</f>
        <v>17134805.43</v>
      </c>
      <c r="H94" s="116">
        <f>SUM(H95:H103)</f>
        <v>16636643.430000002</v>
      </c>
      <c r="I94" s="116">
        <f t="shared" si="13"/>
        <v>0</v>
      </c>
    </row>
    <row r="95" spans="2:9" ht="12.75">
      <c r="B95" s="138" t="s">
        <v>330</v>
      </c>
      <c r="C95" s="139"/>
      <c r="D95" s="116">
        <v>0</v>
      </c>
      <c r="E95" s="116">
        <v>3608346.45</v>
      </c>
      <c r="F95" s="116">
        <f t="shared" si="14"/>
        <v>3608346.45</v>
      </c>
      <c r="G95" s="116">
        <v>3608346.45</v>
      </c>
      <c r="H95" s="116">
        <v>3608346.45</v>
      </c>
      <c r="I95" s="116">
        <f t="shared" si="13"/>
        <v>0</v>
      </c>
    </row>
    <row r="96" spans="2:9" ht="12.75">
      <c r="B96" s="138" t="s">
        <v>331</v>
      </c>
      <c r="C96" s="139"/>
      <c r="D96" s="116">
        <v>2565000</v>
      </c>
      <c r="E96" s="116">
        <v>7005303.99</v>
      </c>
      <c r="F96" s="116">
        <f t="shared" si="14"/>
        <v>9570303.99</v>
      </c>
      <c r="G96" s="116">
        <v>9570303.99</v>
      </c>
      <c r="H96" s="116">
        <v>9072141.99</v>
      </c>
      <c r="I96" s="116">
        <f t="shared" si="13"/>
        <v>0</v>
      </c>
    </row>
    <row r="97" spans="2:9" ht="12.75">
      <c r="B97" s="138" t="s">
        <v>332</v>
      </c>
      <c r="C97" s="139"/>
      <c r="D97" s="116">
        <v>0</v>
      </c>
      <c r="E97" s="116">
        <v>0</v>
      </c>
      <c r="F97" s="116">
        <f t="shared" si="14"/>
        <v>0</v>
      </c>
      <c r="G97" s="116">
        <v>0</v>
      </c>
      <c r="H97" s="116">
        <v>0</v>
      </c>
      <c r="I97" s="116">
        <f t="shared" si="13"/>
        <v>0</v>
      </c>
    </row>
    <row r="98" spans="2:9" ht="12.75">
      <c r="B98" s="138" t="s">
        <v>333</v>
      </c>
      <c r="C98" s="139"/>
      <c r="D98" s="116">
        <v>0</v>
      </c>
      <c r="E98" s="116">
        <v>207582.29</v>
      </c>
      <c r="F98" s="116">
        <f t="shared" si="14"/>
        <v>207582.29</v>
      </c>
      <c r="G98" s="116">
        <v>207582.29</v>
      </c>
      <c r="H98" s="116">
        <v>207582.29</v>
      </c>
      <c r="I98" s="116">
        <f t="shared" si="13"/>
        <v>0</v>
      </c>
    </row>
    <row r="99" spans="2:9" ht="12.75">
      <c r="B99" s="138" t="s">
        <v>334</v>
      </c>
      <c r="C99" s="139"/>
      <c r="D99" s="116">
        <v>0</v>
      </c>
      <c r="E99" s="116">
        <v>13443.63</v>
      </c>
      <c r="F99" s="116">
        <f t="shared" si="14"/>
        <v>13443.63</v>
      </c>
      <c r="G99" s="116">
        <v>13443.63</v>
      </c>
      <c r="H99" s="116">
        <v>13443.63</v>
      </c>
      <c r="I99" s="116">
        <f t="shared" si="13"/>
        <v>0</v>
      </c>
    </row>
    <row r="100" spans="2:9" ht="12.75">
      <c r="B100" s="138" t="s">
        <v>335</v>
      </c>
      <c r="C100" s="139"/>
      <c r="D100" s="116">
        <v>0</v>
      </c>
      <c r="E100" s="116">
        <v>3005361.69</v>
      </c>
      <c r="F100" s="116">
        <f t="shared" si="14"/>
        <v>3005361.69</v>
      </c>
      <c r="G100" s="116">
        <v>3005361.69</v>
      </c>
      <c r="H100" s="116">
        <v>3005361.69</v>
      </c>
      <c r="I100" s="116">
        <f t="shared" si="13"/>
        <v>0</v>
      </c>
    </row>
    <row r="101" spans="2:9" ht="12.75">
      <c r="B101" s="138" t="s">
        <v>336</v>
      </c>
      <c r="C101" s="139"/>
      <c r="D101" s="116">
        <v>0</v>
      </c>
      <c r="E101" s="116">
        <v>97005</v>
      </c>
      <c r="F101" s="116">
        <f t="shared" si="14"/>
        <v>97005</v>
      </c>
      <c r="G101" s="116">
        <v>97005</v>
      </c>
      <c r="H101" s="116">
        <v>97005</v>
      </c>
      <c r="I101" s="116">
        <f t="shared" si="13"/>
        <v>0</v>
      </c>
    </row>
    <row r="102" spans="2:9" ht="12.75">
      <c r="B102" s="138" t="s">
        <v>337</v>
      </c>
      <c r="C102" s="139"/>
      <c r="D102" s="116">
        <v>0</v>
      </c>
      <c r="E102" s="116">
        <v>0</v>
      </c>
      <c r="F102" s="116">
        <f t="shared" si="14"/>
        <v>0</v>
      </c>
      <c r="G102" s="116">
        <v>0</v>
      </c>
      <c r="H102" s="116">
        <v>0</v>
      </c>
      <c r="I102" s="116">
        <f t="shared" si="13"/>
        <v>0</v>
      </c>
    </row>
    <row r="103" spans="2:9" ht="12.75">
      <c r="B103" s="138" t="s">
        <v>338</v>
      </c>
      <c r="C103" s="139"/>
      <c r="D103" s="116">
        <v>0</v>
      </c>
      <c r="E103" s="116">
        <v>632762.38</v>
      </c>
      <c r="F103" s="116">
        <f t="shared" si="14"/>
        <v>632762.38</v>
      </c>
      <c r="G103" s="116">
        <v>632762.38</v>
      </c>
      <c r="H103" s="116">
        <v>632762.38</v>
      </c>
      <c r="I103" s="116">
        <f t="shared" si="13"/>
        <v>0</v>
      </c>
    </row>
    <row r="104" spans="2:9" ht="12.75">
      <c r="B104" s="136" t="s">
        <v>339</v>
      </c>
      <c r="C104" s="137"/>
      <c r="D104" s="116">
        <f>SUM(D105:D113)</f>
        <v>0</v>
      </c>
      <c r="E104" s="116">
        <f>SUM(E105:E113)</f>
        <v>72892585.65999998</v>
      </c>
      <c r="F104" s="116">
        <f>SUM(F105:F113)</f>
        <v>72892585.65999998</v>
      </c>
      <c r="G104" s="116">
        <f>SUM(G105:G113)</f>
        <v>72892585.65999998</v>
      </c>
      <c r="H104" s="116">
        <f>SUM(H105:H113)</f>
        <v>72533958.27999999</v>
      </c>
      <c r="I104" s="116">
        <f t="shared" si="13"/>
        <v>0</v>
      </c>
    </row>
    <row r="105" spans="2:9" ht="12.75">
      <c r="B105" s="138" t="s">
        <v>340</v>
      </c>
      <c r="C105" s="139"/>
      <c r="D105" s="116">
        <v>0</v>
      </c>
      <c r="E105" s="116">
        <v>1611478</v>
      </c>
      <c r="F105" s="116">
        <f>D105+E105</f>
        <v>1611478</v>
      </c>
      <c r="G105" s="116">
        <v>1611478</v>
      </c>
      <c r="H105" s="116">
        <v>1611478</v>
      </c>
      <c r="I105" s="116">
        <f t="shared" si="13"/>
        <v>0</v>
      </c>
    </row>
    <row r="106" spans="2:9" ht="12.75">
      <c r="B106" s="138" t="s">
        <v>341</v>
      </c>
      <c r="C106" s="139"/>
      <c r="D106" s="116">
        <v>0</v>
      </c>
      <c r="E106" s="116">
        <v>19091.78</v>
      </c>
      <c r="F106" s="116">
        <f aca="true" t="shared" si="15" ref="F106:F113">D106+E106</f>
        <v>19091.78</v>
      </c>
      <c r="G106" s="116">
        <v>19091.78</v>
      </c>
      <c r="H106" s="116">
        <v>19091.78</v>
      </c>
      <c r="I106" s="116">
        <f t="shared" si="13"/>
        <v>0</v>
      </c>
    </row>
    <row r="107" spans="2:9" ht="12.75">
      <c r="B107" s="138" t="s">
        <v>342</v>
      </c>
      <c r="C107" s="139"/>
      <c r="D107" s="116">
        <v>0</v>
      </c>
      <c r="E107" s="116">
        <v>15767852.68</v>
      </c>
      <c r="F107" s="116">
        <f t="shared" si="15"/>
        <v>15767852.68</v>
      </c>
      <c r="G107" s="116">
        <v>15767852.68</v>
      </c>
      <c r="H107" s="116">
        <v>15767852.68</v>
      </c>
      <c r="I107" s="116">
        <f t="shared" si="13"/>
        <v>0</v>
      </c>
    </row>
    <row r="108" spans="2:9" ht="12.75">
      <c r="B108" s="138" t="s">
        <v>343</v>
      </c>
      <c r="C108" s="139"/>
      <c r="D108" s="116">
        <v>0</v>
      </c>
      <c r="E108" s="116">
        <v>35808888.66</v>
      </c>
      <c r="F108" s="116">
        <f t="shared" si="15"/>
        <v>35808888.66</v>
      </c>
      <c r="G108" s="116">
        <v>35808888.66</v>
      </c>
      <c r="H108" s="116">
        <v>35450261.28</v>
      </c>
      <c r="I108" s="116">
        <f t="shared" si="13"/>
        <v>0</v>
      </c>
    </row>
    <row r="109" spans="2:9" ht="12.75">
      <c r="B109" s="138" t="s">
        <v>344</v>
      </c>
      <c r="C109" s="139"/>
      <c r="D109" s="116">
        <v>0</v>
      </c>
      <c r="E109" s="116">
        <v>19055470.08</v>
      </c>
      <c r="F109" s="116">
        <f t="shared" si="15"/>
        <v>19055470.08</v>
      </c>
      <c r="G109" s="116">
        <v>19055470.08</v>
      </c>
      <c r="H109" s="116">
        <v>19055470.08</v>
      </c>
      <c r="I109" s="116">
        <f t="shared" si="13"/>
        <v>0</v>
      </c>
    </row>
    <row r="110" spans="2:9" ht="12.75">
      <c r="B110" s="138" t="s">
        <v>345</v>
      </c>
      <c r="C110" s="139"/>
      <c r="D110" s="116">
        <v>0</v>
      </c>
      <c r="E110" s="116">
        <v>0</v>
      </c>
      <c r="F110" s="116">
        <f t="shared" si="15"/>
        <v>0</v>
      </c>
      <c r="G110" s="116">
        <v>0</v>
      </c>
      <c r="H110" s="116">
        <v>0</v>
      </c>
      <c r="I110" s="116">
        <f t="shared" si="13"/>
        <v>0</v>
      </c>
    </row>
    <row r="111" spans="2:9" ht="12.75">
      <c r="B111" s="138" t="s">
        <v>346</v>
      </c>
      <c r="C111" s="139"/>
      <c r="D111" s="116">
        <v>0</v>
      </c>
      <c r="E111" s="116">
        <v>586304.46</v>
      </c>
      <c r="F111" s="116">
        <f t="shared" si="15"/>
        <v>586304.46</v>
      </c>
      <c r="G111" s="116">
        <v>586304.46</v>
      </c>
      <c r="H111" s="116">
        <v>586304.46</v>
      </c>
      <c r="I111" s="116">
        <f t="shared" si="13"/>
        <v>0</v>
      </c>
    </row>
    <row r="112" spans="2:9" ht="12.75">
      <c r="B112" s="138" t="s">
        <v>347</v>
      </c>
      <c r="C112" s="139"/>
      <c r="D112" s="116">
        <v>0</v>
      </c>
      <c r="E112" s="116">
        <v>0</v>
      </c>
      <c r="F112" s="116">
        <f t="shared" si="15"/>
        <v>0</v>
      </c>
      <c r="G112" s="116">
        <v>0</v>
      </c>
      <c r="H112" s="116">
        <v>0</v>
      </c>
      <c r="I112" s="116">
        <f t="shared" si="13"/>
        <v>0</v>
      </c>
    </row>
    <row r="113" spans="2:9" ht="12.75">
      <c r="B113" s="138" t="s">
        <v>348</v>
      </c>
      <c r="C113" s="139"/>
      <c r="D113" s="116">
        <v>0</v>
      </c>
      <c r="E113" s="116">
        <v>43500</v>
      </c>
      <c r="F113" s="116">
        <f t="shared" si="15"/>
        <v>43500</v>
      </c>
      <c r="G113" s="116">
        <v>43500</v>
      </c>
      <c r="H113" s="116">
        <v>43500</v>
      </c>
      <c r="I113" s="116">
        <f t="shared" si="13"/>
        <v>0</v>
      </c>
    </row>
    <row r="114" spans="2:9" ht="25.5" customHeight="1">
      <c r="B114" s="251" t="s">
        <v>349</v>
      </c>
      <c r="C114" s="252"/>
      <c r="D114" s="116">
        <f>SUM(D115:D123)</f>
        <v>8912842447</v>
      </c>
      <c r="E114" s="116">
        <f>SUM(E115:E123)</f>
        <v>77718767.35</v>
      </c>
      <c r="F114" s="116">
        <f>SUM(F115:F123)</f>
        <v>8990561214.35</v>
      </c>
      <c r="G114" s="116">
        <f>SUM(G115:G123)</f>
        <v>8990561214.35</v>
      </c>
      <c r="H114" s="116">
        <f>SUM(H115:H123)</f>
        <v>8990561214.35</v>
      </c>
      <c r="I114" s="116">
        <f t="shared" si="13"/>
        <v>0</v>
      </c>
    </row>
    <row r="115" spans="2:9" ht="12.75">
      <c r="B115" s="138" t="s">
        <v>350</v>
      </c>
      <c r="C115" s="139"/>
      <c r="D115" s="116">
        <v>8770125000</v>
      </c>
      <c r="E115" s="116">
        <v>-32809054.56</v>
      </c>
      <c r="F115" s="116">
        <f>D115+E115</f>
        <v>8737315945.44</v>
      </c>
      <c r="G115" s="116">
        <v>8737315945.44</v>
      </c>
      <c r="H115" s="116">
        <v>8737315945.44</v>
      </c>
      <c r="I115" s="116">
        <f t="shared" si="13"/>
        <v>0</v>
      </c>
    </row>
    <row r="116" spans="2:9" ht="12.75">
      <c r="B116" s="138" t="s">
        <v>351</v>
      </c>
      <c r="C116" s="139"/>
      <c r="D116" s="116">
        <v>0</v>
      </c>
      <c r="E116" s="116">
        <v>0</v>
      </c>
      <c r="F116" s="116">
        <f aca="true" t="shared" si="16" ref="F116:F123">D116+E116</f>
        <v>0</v>
      </c>
      <c r="G116" s="116">
        <v>0</v>
      </c>
      <c r="H116" s="116">
        <v>0</v>
      </c>
      <c r="I116" s="116">
        <f t="shared" si="13"/>
        <v>0</v>
      </c>
    </row>
    <row r="117" spans="2:9" ht="12.75">
      <c r="B117" s="138" t="s">
        <v>352</v>
      </c>
      <c r="C117" s="139"/>
      <c r="D117" s="116">
        <v>0</v>
      </c>
      <c r="E117" s="116">
        <v>38372722.58</v>
      </c>
      <c r="F117" s="116">
        <f t="shared" si="16"/>
        <v>38372722.58</v>
      </c>
      <c r="G117" s="116">
        <v>38372722.58</v>
      </c>
      <c r="H117" s="116">
        <v>38372722.58</v>
      </c>
      <c r="I117" s="116">
        <f t="shared" si="13"/>
        <v>0</v>
      </c>
    </row>
    <row r="118" spans="2:9" ht="12.75">
      <c r="B118" s="138" t="s">
        <v>353</v>
      </c>
      <c r="C118" s="139"/>
      <c r="D118" s="116">
        <v>0</v>
      </c>
      <c r="E118" s="116">
        <v>8327624.35</v>
      </c>
      <c r="F118" s="116">
        <f t="shared" si="16"/>
        <v>8327624.35</v>
      </c>
      <c r="G118" s="116">
        <v>8327624.35</v>
      </c>
      <c r="H118" s="116">
        <v>8327624.35</v>
      </c>
      <c r="I118" s="116">
        <f t="shared" si="13"/>
        <v>0</v>
      </c>
    </row>
    <row r="119" spans="2:9" ht="12.75">
      <c r="B119" s="138" t="s">
        <v>354</v>
      </c>
      <c r="C119" s="139"/>
      <c r="D119" s="116">
        <v>142717447</v>
      </c>
      <c r="E119" s="116">
        <v>63827474.98</v>
      </c>
      <c r="F119" s="116">
        <f t="shared" si="16"/>
        <v>206544921.98</v>
      </c>
      <c r="G119" s="116">
        <v>206544921.98</v>
      </c>
      <c r="H119" s="116">
        <v>206544921.98</v>
      </c>
      <c r="I119" s="116">
        <f t="shared" si="13"/>
        <v>0</v>
      </c>
    </row>
    <row r="120" spans="2:9" ht="12.75">
      <c r="B120" s="138" t="s">
        <v>355</v>
      </c>
      <c r="C120" s="139"/>
      <c r="D120" s="116">
        <v>0</v>
      </c>
      <c r="E120" s="116">
        <v>0</v>
      </c>
      <c r="F120" s="116">
        <f t="shared" si="16"/>
        <v>0</v>
      </c>
      <c r="G120" s="116">
        <v>0</v>
      </c>
      <c r="H120" s="116">
        <v>0</v>
      </c>
      <c r="I120" s="116">
        <f t="shared" si="13"/>
        <v>0</v>
      </c>
    </row>
    <row r="121" spans="2:9" ht="12.75">
      <c r="B121" s="138" t="s">
        <v>356</v>
      </c>
      <c r="C121" s="139"/>
      <c r="D121" s="116">
        <v>0</v>
      </c>
      <c r="E121" s="116">
        <v>0</v>
      </c>
      <c r="F121" s="116">
        <f t="shared" si="16"/>
        <v>0</v>
      </c>
      <c r="G121" s="116">
        <v>0</v>
      </c>
      <c r="H121" s="116">
        <v>0</v>
      </c>
      <c r="I121" s="116">
        <f t="shared" si="13"/>
        <v>0</v>
      </c>
    </row>
    <row r="122" spans="2:9" ht="12.75">
      <c r="B122" s="138" t="s">
        <v>357</v>
      </c>
      <c r="C122" s="139"/>
      <c r="D122" s="116">
        <v>0</v>
      </c>
      <c r="E122" s="116">
        <v>0</v>
      </c>
      <c r="F122" s="116">
        <f t="shared" si="16"/>
        <v>0</v>
      </c>
      <c r="G122" s="116">
        <v>0</v>
      </c>
      <c r="H122" s="116">
        <v>0</v>
      </c>
      <c r="I122" s="116">
        <f t="shared" si="13"/>
        <v>0</v>
      </c>
    </row>
    <row r="123" spans="2:9" ht="12.75">
      <c r="B123" s="138" t="s">
        <v>358</v>
      </c>
      <c r="C123" s="139"/>
      <c r="D123" s="116">
        <v>0</v>
      </c>
      <c r="E123" s="116">
        <v>0</v>
      </c>
      <c r="F123" s="116">
        <f t="shared" si="16"/>
        <v>0</v>
      </c>
      <c r="G123" s="116">
        <v>0</v>
      </c>
      <c r="H123" s="116">
        <v>0</v>
      </c>
      <c r="I123" s="116">
        <f t="shared" si="13"/>
        <v>0</v>
      </c>
    </row>
    <row r="124" spans="2:9" ht="12.75">
      <c r="B124" s="136" t="s">
        <v>359</v>
      </c>
      <c r="C124" s="137"/>
      <c r="D124" s="116">
        <f>SUM(D125:D133)</f>
        <v>8154664</v>
      </c>
      <c r="E124" s="116">
        <f>SUM(E125:E133)</f>
        <v>33795417.129999995</v>
      </c>
      <c r="F124" s="116">
        <f>SUM(F125:F133)</f>
        <v>41950081.13</v>
      </c>
      <c r="G124" s="116">
        <f>SUM(G125:G133)</f>
        <v>41950081.13</v>
      </c>
      <c r="H124" s="116">
        <f>SUM(H125:H133)</f>
        <v>41950081.13</v>
      </c>
      <c r="I124" s="116">
        <f t="shared" si="13"/>
        <v>0</v>
      </c>
    </row>
    <row r="125" spans="2:9" ht="12.75">
      <c r="B125" s="138" t="s">
        <v>360</v>
      </c>
      <c r="C125" s="139"/>
      <c r="D125" s="116">
        <v>0</v>
      </c>
      <c r="E125" s="116">
        <v>19361360.9</v>
      </c>
      <c r="F125" s="116">
        <f>D125+E125</f>
        <v>19361360.9</v>
      </c>
      <c r="G125" s="116">
        <v>19361360.9</v>
      </c>
      <c r="H125" s="116">
        <v>19361360.9</v>
      </c>
      <c r="I125" s="116">
        <f t="shared" si="13"/>
        <v>0</v>
      </c>
    </row>
    <row r="126" spans="2:9" ht="12.75">
      <c r="B126" s="138" t="s">
        <v>361</v>
      </c>
      <c r="C126" s="139"/>
      <c r="D126" s="116">
        <v>0</v>
      </c>
      <c r="E126" s="116">
        <v>4695391.04</v>
      </c>
      <c r="F126" s="116">
        <f aca="true" t="shared" si="17" ref="F126:F133">D126+E126</f>
        <v>4695391.04</v>
      </c>
      <c r="G126" s="116">
        <v>4695391.04</v>
      </c>
      <c r="H126" s="116">
        <v>4695391.04</v>
      </c>
      <c r="I126" s="116">
        <f t="shared" si="13"/>
        <v>0</v>
      </c>
    </row>
    <row r="127" spans="2:9" ht="12.75">
      <c r="B127" s="138" t="s">
        <v>362</v>
      </c>
      <c r="C127" s="139"/>
      <c r="D127" s="116">
        <v>0</v>
      </c>
      <c r="E127" s="116">
        <v>531316.68</v>
      </c>
      <c r="F127" s="116">
        <f t="shared" si="17"/>
        <v>531316.68</v>
      </c>
      <c r="G127" s="116">
        <v>531316.68</v>
      </c>
      <c r="H127" s="116">
        <v>531316.68</v>
      </c>
      <c r="I127" s="116">
        <f t="shared" si="13"/>
        <v>0</v>
      </c>
    </row>
    <row r="128" spans="2:9" ht="12.75">
      <c r="B128" s="138" t="s">
        <v>363</v>
      </c>
      <c r="C128" s="139"/>
      <c r="D128" s="116">
        <v>8154664</v>
      </c>
      <c r="E128" s="116">
        <v>-3365444.55</v>
      </c>
      <c r="F128" s="116">
        <f t="shared" si="17"/>
        <v>4789219.45</v>
      </c>
      <c r="G128" s="116">
        <v>4789219.45</v>
      </c>
      <c r="H128" s="116">
        <v>4789219.45</v>
      </c>
      <c r="I128" s="116">
        <f t="shared" si="13"/>
        <v>0</v>
      </c>
    </row>
    <row r="129" spans="2:9" ht="12.75">
      <c r="B129" s="138" t="s">
        <v>364</v>
      </c>
      <c r="C129" s="139"/>
      <c r="D129" s="116">
        <v>0</v>
      </c>
      <c r="E129" s="116">
        <v>0</v>
      </c>
      <c r="F129" s="116">
        <f t="shared" si="17"/>
        <v>0</v>
      </c>
      <c r="G129" s="116">
        <v>0</v>
      </c>
      <c r="H129" s="116">
        <v>0</v>
      </c>
      <c r="I129" s="116">
        <f t="shared" si="13"/>
        <v>0</v>
      </c>
    </row>
    <row r="130" spans="2:9" ht="12.75">
      <c r="B130" s="138" t="s">
        <v>365</v>
      </c>
      <c r="C130" s="139"/>
      <c r="D130" s="116">
        <v>0</v>
      </c>
      <c r="E130" s="116">
        <v>9977604.46</v>
      </c>
      <c r="F130" s="116">
        <f t="shared" si="17"/>
        <v>9977604.46</v>
      </c>
      <c r="G130" s="116">
        <v>9977604.46</v>
      </c>
      <c r="H130" s="116">
        <v>9977604.46</v>
      </c>
      <c r="I130" s="116">
        <f t="shared" si="13"/>
        <v>0</v>
      </c>
    </row>
    <row r="131" spans="2:9" ht="12.75">
      <c r="B131" s="138" t="s">
        <v>366</v>
      </c>
      <c r="C131" s="139"/>
      <c r="D131" s="116">
        <v>0</v>
      </c>
      <c r="E131" s="116">
        <v>0</v>
      </c>
      <c r="F131" s="116">
        <f t="shared" si="17"/>
        <v>0</v>
      </c>
      <c r="G131" s="116">
        <v>0</v>
      </c>
      <c r="H131" s="116">
        <v>0</v>
      </c>
      <c r="I131" s="116">
        <f t="shared" si="13"/>
        <v>0</v>
      </c>
    </row>
    <row r="132" spans="2:9" ht="12.75">
      <c r="B132" s="138" t="s">
        <v>367</v>
      </c>
      <c r="C132" s="139"/>
      <c r="D132" s="116">
        <v>0</v>
      </c>
      <c r="E132" s="116">
        <v>0</v>
      </c>
      <c r="F132" s="116">
        <f t="shared" si="17"/>
        <v>0</v>
      </c>
      <c r="G132" s="116">
        <v>0</v>
      </c>
      <c r="H132" s="116">
        <v>0</v>
      </c>
      <c r="I132" s="116">
        <f t="shared" si="13"/>
        <v>0</v>
      </c>
    </row>
    <row r="133" spans="2:9" ht="12.75">
      <c r="B133" s="138" t="s">
        <v>368</v>
      </c>
      <c r="C133" s="139"/>
      <c r="D133" s="116">
        <v>0</v>
      </c>
      <c r="E133" s="116">
        <v>2595188.6</v>
      </c>
      <c r="F133" s="116">
        <f t="shared" si="17"/>
        <v>2595188.6</v>
      </c>
      <c r="G133" s="116">
        <v>2595188.6</v>
      </c>
      <c r="H133" s="116">
        <v>2595188.6</v>
      </c>
      <c r="I133" s="116">
        <f t="shared" si="13"/>
        <v>0</v>
      </c>
    </row>
    <row r="134" spans="2:9" ht="12.75">
      <c r="B134" s="136" t="s">
        <v>369</v>
      </c>
      <c r="C134" s="137"/>
      <c r="D134" s="116">
        <f>SUM(D135:D137)</f>
        <v>1224218336</v>
      </c>
      <c r="E134" s="116">
        <f>SUM(E135:E137)</f>
        <v>-410004699.39</v>
      </c>
      <c r="F134" s="116">
        <f>SUM(F135:F137)</f>
        <v>814213636.61</v>
      </c>
      <c r="G134" s="116">
        <f>SUM(G135:G137)</f>
        <v>814213636.61</v>
      </c>
      <c r="H134" s="116">
        <f>SUM(H135:H137)</f>
        <v>808173147.84</v>
      </c>
      <c r="I134" s="116">
        <f t="shared" si="13"/>
        <v>0</v>
      </c>
    </row>
    <row r="135" spans="2:9" ht="12.75">
      <c r="B135" s="138" t="s">
        <v>370</v>
      </c>
      <c r="C135" s="139"/>
      <c r="D135" s="116">
        <v>1144594000</v>
      </c>
      <c r="E135" s="116">
        <v>-336906051.24</v>
      </c>
      <c r="F135" s="116">
        <f>D135+E135</f>
        <v>807687948.76</v>
      </c>
      <c r="G135" s="116">
        <v>807687948.76</v>
      </c>
      <c r="H135" s="116">
        <v>801647459.99</v>
      </c>
      <c r="I135" s="116">
        <f t="shared" si="13"/>
        <v>0</v>
      </c>
    </row>
    <row r="136" spans="2:9" ht="12.75">
      <c r="B136" s="138" t="s">
        <v>371</v>
      </c>
      <c r="C136" s="139"/>
      <c r="D136" s="116">
        <v>79624336</v>
      </c>
      <c r="E136" s="116">
        <v>-73098648.15</v>
      </c>
      <c r="F136" s="116">
        <f>D136+E136</f>
        <v>6525687.849999994</v>
      </c>
      <c r="G136" s="116">
        <v>6525687.85</v>
      </c>
      <c r="H136" s="116">
        <v>6525687.85</v>
      </c>
      <c r="I136" s="116">
        <f t="shared" si="13"/>
        <v>0</v>
      </c>
    </row>
    <row r="137" spans="2:9" ht="12.75">
      <c r="B137" s="138" t="s">
        <v>372</v>
      </c>
      <c r="C137" s="139"/>
      <c r="D137" s="116">
        <v>0</v>
      </c>
      <c r="E137" s="116">
        <v>0</v>
      </c>
      <c r="F137" s="116">
        <f>D137+E137</f>
        <v>0</v>
      </c>
      <c r="G137" s="116">
        <v>0</v>
      </c>
      <c r="H137" s="116">
        <v>0</v>
      </c>
      <c r="I137" s="116">
        <f t="shared" si="13"/>
        <v>0</v>
      </c>
    </row>
    <row r="138" spans="2:9" ht="12.75">
      <c r="B138" s="136" t="s">
        <v>373</v>
      </c>
      <c r="C138" s="137"/>
      <c r="D138" s="116">
        <f>SUM(D139:D146)</f>
        <v>0</v>
      </c>
      <c r="E138" s="116">
        <f>SUM(E139:E146)</f>
        <v>84276377.59</v>
      </c>
      <c r="F138" s="116">
        <f>F139+F140+F141+F142+F143+F145+F146</f>
        <v>84276377.59</v>
      </c>
      <c r="G138" s="116">
        <f>SUM(G139:G146)</f>
        <v>84276377.59</v>
      </c>
      <c r="H138" s="116">
        <f>SUM(H139:H146)</f>
        <v>84276377.59</v>
      </c>
      <c r="I138" s="116">
        <f t="shared" si="13"/>
        <v>0</v>
      </c>
    </row>
    <row r="139" spans="2:9" ht="12.75">
      <c r="B139" s="138" t="s">
        <v>374</v>
      </c>
      <c r="C139" s="139"/>
      <c r="D139" s="116">
        <v>0</v>
      </c>
      <c r="E139" s="116">
        <v>0</v>
      </c>
      <c r="F139" s="116">
        <f>D139+E139</f>
        <v>0</v>
      </c>
      <c r="G139" s="116">
        <v>0</v>
      </c>
      <c r="H139" s="116">
        <v>0</v>
      </c>
      <c r="I139" s="116">
        <f t="shared" si="13"/>
        <v>0</v>
      </c>
    </row>
    <row r="140" spans="2:9" ht="12.75">
      <c r="B140" s="138" t="s">
        <v>375</v>
      </c>
      <c r="C140" s="139"/>
      <c r="D140" s="116">
        <v>0</v>
      </c>
      <c r="E140" s="116">
        <v>0</v>
      </c>
      <c r="F140" s="116">
        <f aca="true" t="shared" si="18" ref="F140:F146">D140+E140</f>
        <v>0</v>
      </c>
      <c r="G140" s="116">
        <v>0</v>
      </c>
      <c r="H140" s="116">
        <v>0</v>
      </c>
      <c r="I140" s="116">
        <f t="shared" si="13"/>
        <v>0</v>
      </c>
    </row>
    <row r="141" spans="2:9" ht="12.75">
      <c r="B141" s="138" t="s">
        <v>376</v>
      </c>
      <c r="C141" s="139"/>
      <c r="D141" s="116">
        <v>0</v>
      </c>
      <c r="E141" s="116">
        <v>0</v>
      </c>
      <c r="F141" s="116">
        <f t="shared" si="18"/>
        <v>0</v>
      </c>
      <c r="G141" s="116">
        <v>0</v>
      </c>
      <c r="H141" s="116">
        <v>0</v>
      </c>
      <c r="I141" s="116">
        <f t="shared" si="13"/>
        <v>0</v>
      </c>
    </row>
    <row r="142" spans="2:9" ht="12.75">
      <c r="B142" s="138" t="s">
        <v>377</v>
      </c>
      <c r="C142" s="139"/>
      <c r="D142" s="116">
        <v>0</v>
      </c>
      <c r="E142" s="116">
        <v>0</v>
      </c>
      <c r="F142" s="116">
        <f t="shared" si="18"/>
        <v>0</v>
      </c>
      <c r="G142" s="116">
        <v>0</v>
      </c>
      <c r="H142" s="116">
        <v>0</v>
      </c>
      <c r="I142" s="116">
        <f t="shared" si="13"/>
        <v>0</v>
      </c>
    </row>
    <row r="143" spans="2:9" ht="12.75">
      <c r="B143" s="138" t="s">
        <v>378</v>
      </c>
      <c r="C143" s="139"/>
      <c r="D143" s="116">
        <v>0</v>
      </c>
      <c r="E143" s="116">
        <v>84276377.59</v>
      </c>
      <c r="F143" s="116">
        <f t="shared" si="18"/>
        <v>84276377.59</v>
      </c>
      <c r="G143" s="116">
        <v>84276377.59</v>
      </c>
      <c r="H143" s="116">
        <v>84276377.59</v>
      </c>
      <c r="I143" s="116">
        <f t="shared" si="13"/>
        <v>0</v>
      </c>
    </row>
    <row r="144" spans="2:9" ht="12.75">
      <c r="B144" s="138" t="s">
        <v>379</v>
      </c>
      <c r="C144" s="139"/>
      <c r="D144" s="116">
        <v>0</v>
      </c>
      <c r="E144" s="116">
        <v>0</v>
      </c>
      <c r="F144" s="116">
        <f t="shared" si="18"/>
        <v>0</v>
      </c>
      <c r="G144" s="116">
        <v>0</v>
      </c>
      <c r="H144" s="116">
        <v>0</v>
      </c>
      <c r="I144" s="116">
        <f t="shared" si="13"/>
        <v>0</v>
      </c>
    </row>
    <row r="145" spans="2:9" ht="12.75">
      <c r="B145" s="138" t="s">
        <v>380</v>
      </c>
      <c r="C145" s="139"/>
      <c r="D145" s="116">
        <v>0</v>
      </c>
      <c r="E145" s="116">
        <v>0</v>
      </c>
      <c r="F145" s="116">
        <f t="shared" si="18"/>
        <v>0</v>
      </c>
      <c r="G145" s="116">
        <v>0</v>
      </c>
      <c r="H145" s="116">
        <v>0</v>
      </c>
      <c r="I145" s="116">
        <f t="shared" si="13"/>
        <v>0</v>
      </c>
    </row>
    <row r="146" spans="2:9" ht="12.75">
      <c r="B146" s="138" t="s">
        <v>381</v>
      </c>
      <c r="C146" s="139"/>
      <c r="D146" s="116">
        <v>0</v>
      </c>
      <c r="E146" s="116">
        <v>0</v>
      </c>
      <c r="F146" s="116">
        <f t="shared" si="18"/>
        <v>0</v>
      </c>
      <c r="G146" s="116">
        <v>0</v>
      </c>
      <c r="H146" s="116">
        <v>0</v>
      </c>
      <c r="I146" s="116">
        <f t="shared" si="13"/>
        <v>0</v>
      </c>
    </row>
    <row r="147" spans="2:9" ht="12.75">
      <c r="B147" s="136" t="s">
        <v>382</v>
      </c>
      <c r="C147" s="137"/>
      <c r="D147" s="116">
        <f>SUM(D148:D150)</f>
        <v>1400302000</v>
      </c>
      <c r="E147" s="116">
        <f>SUM(E148:E150)</f>
        <v>1149995213.57</v>
      </c>
      <c r="F147" s="116">
        <f>SUM(F148:F150)</f>
        <v>2550297213.5699997</v>
      </c>
      <c r="G147" s="116">
        <f>SUM(G148:G150)</f>
        <v>2550297213.5699997</v>
      </c>
      <c r="H147" s="116">
        <f>SUM(H148:H150)</f>
        <v>2550295713.54</v>
      </c>
      <c r="I147" s="116">
        <f t="shared" si="13"/>
        <v>0</v>
      </c>
    </row>
    <row r="148" spans="2:9" ht="12.75">
      <c r="B148" s="138" t="s">
        <v>383</v>
      </c>
      <c r="C148" s="139"/>
      <c r="D148" s="116">
        <v>2267000</v>
      </c>
      <c r="E148" s="116">
        <v>6748319.45</v>
      </c>
      <c r="F148" s="116">
        <f>D148+E148</f>
        <v>9015319.45</v>
      </c>
      <c r="G148" s="116">
        <v>9015319.45</v>
      </c>
      <c r="H148" s="116">
        <v>9015319.45</v>
      </c>
      <c r="I148" s="116">
        <f t="shared" si="13"/>
        <v>0</v>
      </c>
    </row>
    <row r="149" spans="2:9" ht="12.75">
      <c r="B149" s="138" t="s">
        <v>384</v>
      </c>
      <c r="C149" s="139"/>
      <c r="D149" s="116">
        <v>1136554000</v>
      </c>
      <c r="E149" s="116">
        <v>-823545.68</v>
      </c>
      <c r="F149" s="116">
        <f>D149+E149</f>
        <v>1135730454.32</v>
      </c>
      <c r="G149" s="116">
        <v>1135730454.32</v>
      </c>
      <c r="H149" s="116">
        <v>1135730454.32</v>
      </c>
      <c r="I149" s="116">
        <f t="shared" si="13"/>
        <v>0</v>
      </c>
    </row>
    <row r="150" spans="2:9" ht="12.75">
      <c r="B150" s="138" t="s">
        <v>385</v>
      </c>
      <c r="C150" s="139"/>
      <c r="D150" s="116">
        <v>261481000</v>
      </c>
      <c r="E150" s="116">
        <v>1144070439.8</v>
      </c>
      <c r="F150" s="116">
        <f>D150+E150</f>
        <v>1405551439.8</v>
      </c>
      <c r="G150" s="116">
        <v>1405551439.8</v>
      </c>
      <c r="H150" s="116">
        <v>1405549939.77</v>
      </c>
      <c r="I150" s="116">
        <f aca="true" t="shared" si="19" ref="I150:I158">F150-G150</f>
        <v>0</v>
      </c>
    </row>
    <row r="151" spans="2:9" ht="12.75">
      <c r="B151" s="136" t="s">
        <v>386</v>
      </c>
      <c r="C151" s="137"/>
      <c r="D151" s="116">
        <f>SUM(D152:D158)</f>
        <v>147282553</v>
      </c>
      <c r="E151" s="116">
        <f>SUM(E152:E158)</f>
        <v>-3967586.46</v>
      </c>
      <c r="F151" s="116">
        <f>SUM(F152:F158)</f>
        <v>143314966.54000002</v>
      </c>
      <c r="G151" s="116">
        <f>SUM(G152:G158)</f>
        <v>143314966.54000002</v>
      </c>
      <c r="H151" s="116">
        <f>SUM(H152:H158)</f>
        <v>143314966.54000002</v>
      </c>
      <c r="I151" s="116">
        <f t="shared" si="19"/>
        <v>0</v>
      </c>
    </row>
    <row r="152" spans="2:9" ht="12.75">
      <c r="B152" s="138" t="s">
        <v>387</v>
      </c>
      <c r="C152" s="139"/>
      <c r="D152" s="116">
        <v>100655503</v>
      </c>
      <c r="E152" s="116">
        <v>-3967587.32</v>
      </c>
      <c r="F152" s="116">
        <f>D152+E152</f>
        <v>96687915.68</v>
      </c>
      <c r="G152" s="116">
        <v>96687915.68</v>
      </c>
      <c r="H152" s="116">
        <v>96687915.68</v>
      </c>
      <c r="I152" s="116">
        <f t="shared" si="19"/>
        <v>0</v>
      </c>
    </row>
    <row r="153" spans="2:9" ht="12.75">
      <c r="B153" s="138" t="s">
        <v>388</v>
      </c>
      <c r="C153" s="139"/>
      <c r="D153" s="116">
        <v>46627050</v>
      </c>
      <c r="E153" s="116">
        <v>0.86</v>
      </c>
      <c r="F153" s="116">
        <f aca="true" t="shared" si="20" ref="F153:F158">D153+E153</f>
        <v>46627050.86</v>
      </c>
      <c r="G153" s="116">
        <v>46627050.86</v>
      </c>
      <c r="H153" s="116">
        <v>46627050.86</v>
      </c>
      <c r="I153" s="116">
        <f t="shared" si="19"/>
        <v>0</v>
      </c>
    </row>
    <row r="154" spans="2:9" ht="12.75">
      <c r="B154" s="138" t="s">
        <v>389</v>
      </c>
      <c r="C154" s="139"/>
      <c r="D154" s="116">
        <v>0</v>
      </c>
      <c r="E154" s="116">
        <v>0</v>
      </c>
      <c r="F154" s="116">
        <f t="shared" si="20"/>
        <v>0</v>
      </c>
      <c r="G154" s="116">
        <v>0</v>
      </c>
      <c r="H154" s="116">
        <v>0</v>
      </c>
      <c r="I154" s="116">
        <f t="shared" si="19"/>
        <v>0</v>
      </c>
    </row>
    <row r="155" spans="2:9" ht="12.75">
      <c r="B155" s="138" t="s">
        <v>390</v>
      </c>
      <c r="C155" s="139"/>
      <c r="D155" s="116">
        <v>0</v>
      </c>
      <c r="E155" s="116">
        <v>0</v>
      </c>
      <c r="F155" s="116">
        <f t="shared" si="20"/>
        <v>0</v>
      </c>
      <c r="G155" s="116">
        <v>0</v>
      </c>
      <c r="H155" s="116">
        <v>0</v>
      </c>
      <c r="I155" s="116">
        <f t="shared" si="19"/>
        <v>0</v>
      </c>
    </row>
    <row r="156" spans="2:9" ht="12.75">
      <c r="B156" s="138" t="s">
        <v>391</v>
      </c>
      <c r="C156" s="139"/>
      <c r="D156" s="116">
        <v>0</v>
      </c>
      <c r="E156" s="116">
        <v>0</v>
      </c>
      <c r="F156" s="116">
        <f t="shared" si="20"/>
        <v>0</v>
      </c>
      <c r="G156" s="116">
        <v>0</v>
      </c>
      <c r="H156" s="116">
        <v>0</v>
      </c>
      <c r="I156" s="116">
        <f t="shared" si="19"/>
        <v>0</v>
      </c>
    </row>
    <row r="157" spans="2:9" ht="12.75">
      <c r="B157" s="138" t="s">
        <v>392</v>
      </c>
      <c r="C157" s="139"/>
      <c r="D157" s="116">
        <v>0</v>
      </c>
      <c r="E157" s="116">
        <v>0</v>
      </c>
      <c r="F157" s="116">
        <f t="shared" si="20"/>
        <v>0</v>
      </c>
      <c r="G157" s="116">
        <v>0</v>
      </c>
      <c r="H157" s="116">
        <v>0</v>
      </c>
      <c r="I157" s="116">
        <f t="shared" si="19"/>
        <v>0</v>
      </c>
    </row>
    <row r="158" spans="2:9" ht="12.75">
      <c r="B158" s="138" t="s">
        <v>393</v>
      </c>
      <c r="C158" s="139"/>
      <c r="D158" s="116">
        <v>0</v>
      </c>
      <c r="E158" s="116">
        <v>0</v>
      </c>
      <c r="F158" s="116">
        <f t="shared" si="20"/>
        <v>0</v>
      </c>
      <c r="G158" s="116">
        <v>0</v>
      </c>
      <c r="H158" s="116">
        <v>0</v>
      </c>
      <c r="I158" s="116">
        <f t="shared" si="19"/>
        <v>0</v>
      </c>
    </row>
    <row r="159" spans="2:9" ht="12.75">
      <c r="B159" s="136"/>
      <c r="C159" s="137"/>
      <c r="D159" s="116"/>
      <c r="E159" s="110"/>
      <c r="F159" s="110"/>
      <c r="G159" s="110"/>
      <c r="H159" s="110"/>
      <c r="I159" s="110"/>
    </row>
    <row r="160" spans="2:9" ht="12.75">
      <c r="B160" s="147" t="s">
        <v>395</v>
      </c>
      <c r="C160" s="148"/>
      <c r="D160" s="135">
        <f aca="true" t="shared" si="21" ref="D160:I160">D10+D85</f>
        <v>19361451000</v>
      </c>
      <c r="E160" s="149">
        <f t="shared" si="21"/>
        <v>2528352216.63</v>
      </c>
      <c r="F160" s="135">
        <f t="shared" si="21"/>
        <v>21889803216.629997</v>
      </c>
      <c r="G160" s="135">
        <f t="shared" si="21"/>
        <v>21889803216.61</v>
      </c>
      <c r="H160" s="135">
        <f t="shared" si="21"/>
        <v>21720062726.95</v>
      </c>
      <c r="I160" s="135">
        <f t="shared" si="21"/>
        <v>0.020001172553747892</v>
      </c>
    </row>
    <row r="161" spans="2:9" ht="13.5" thickBot="1">
      <c r="B161" s="150"/>
      <c r="C161" s="151"/>
      <c r="D161" s="152"/>
      <c r="E161" s="129"/>
      <c r="F161" s="129"/>
      <c r="G161" s="129"/>
      <c r="H161" s="129"/>
      <c r="I161" s="129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6" r:id="rId1"/>
  <rowBreaks count="1" manualBreakCount="1">
    <brk id="84" max="255" man="1"/>
  </rowBreaks>
  <ignoredErrors>
    <ignoredError sqref="F19 I19 F29 I29 I39 F39 I49 F49 F59:F63 F72:F76 F94 F104 F114 F124 F134 F138 F147:F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421875" style="1" customWidth="1"/>
    <col min="2" max="2" width="51.00390625" style="1" customWidth="1"/>
    <col min="3" max="3" width="16.140625" style="1" customWidth="1"/>
    <col min="4" max="4" width="15.140625" style="1" customWidth="1"/>
    <col min="5" max="7" width="16.00390625" style="1" customWidth="1"/>
    <col min="8" max="8" width="15.140625" style="1" customWidth="1"/>
    <col min="9" max="16384" width="11.00390625" style="1" customWidth="1"/>
  </cols>
  <sheetData>
    <row r="1" ht="13.5" thickBot="1"/>
    <row r="2" spans="2:8" ht="12.75">
      <c r="B2" s="253" t="s">
        <v>123</v>
      </c>
      <c r="C2" s="254"/>
      <c r="D2" s="254"/>
      <c r="E2" s="254"/>
      <c r="F2" s="254"/>
      <c r="G2" s="254"/>
      <c r="H2" s="255"/>
    </row>
    <row r="3" spans="2:8" ht="12.75">
      <c r="B3" s="204" t="s">
        <v>314</v>
      </c>
      <c r="C3" s="205"/>
      <c r="D3" s="205"/>
      <c r="E3" s="205"/>
      <c r="F3" s="205"/>
      <c r="G3" s="205"/>
      <c r="H3" s="206"/>
    </row>
    <row r="4" spans="2:8" ht="12.75">
      <c r="B4" s="204" t="s">
        <v>396</v>
      </c>
      <c r="C4" s="205"/>
      <c r="D4" s="205"/>
      <c r="E4" s="205"/>
      <c r="F4" s="205"/>
      <c r="G4" s="205"/>
      <c r="H4" s="206"/>
    </row>
    <row r="5" spans="2:8" ht="12.75">
      <c r="B5" s="204" t="s">
        <v>125</v>
      </c>
      <c r="C5" s="205"/>
      <c r="D5" s="205"/>
      <c r="E5" s="205"/>
      <c r="F5" s="205"/>
      <c r="G5" s="205"/>
      <c r="H5" s="206"/>
    </row>
    <row r="6" spans="2:8" ht="13.5" thickBot="1">
      <c r="B6" s="207" t="s">
        <v>1</v>
      </c>
      <c r="C6" s="208"/>
      <c r="D6" s="208"/>
      <c r="E6" s="208"/>
      <c r="F6" s="208"/>
      <c r="G6" s="208"/>
      <c r="H6" s="209"/>
    </row>
    <row r="7" spans="2:8" ht="13.5" thickBot="1">
      <c r="B7" s="240" t="s">
        <v>2</v>
      </c>
      <c r="C7" s="256" t="s">
        <v>316</v>
      </c>
      <c r="D7" s="257"/>
      <c r="E7" s="257"/>
      <c r="F7" s="257"/>
      <c r="G7" s="258"/>
      <c r="H7" s="240" t="s">
        <v>317</v>
      </c>
    </row>
    <row r="8" spans="2:8" ht="26.25" thickBot="1">
      <c r="B8" s="241"/>
      <c r="C8" s="32" t="s">
        <v>207</v>
      </c>
      <c r="D8" s="32" t="s">
        <v>249</v>
      </c>
      <c r="E8" s="32" t="s">
        <v>250</v>
      </c>
      <c r="F8" s="32" t="s">
        <v>205</v>
      </c>
      <c r="G8" s="32" t="s">
        <v>224</v>
      </c>
      <c r="H8" s="241"/>
    </row>
    <row r="9" spans="2:8" ht="12.75">
      <c r="B9" s="153" t="s">
        <v>397</v>
      </c>
      <c r="C9" s="154">
        <f aca="true" t="shared" si="0" ref="C9:H9">+C10+C11+C27+C28+C29</f>
        <v>7666086000.000001</v>
      </c>
      <c r="D9" s="154">
        <f t="shared" si="0"/>
        <v>649037442.1999999</v>
      </c>
      <c r="E9" s="154">
        <f t="shared" si="0"/>
        <v>8315123442.200002</v>
      </c>
      <c r="F9" s="154">
        <f t="shared" si="0"/>
        <v>8315123442.180001</v>
      </c>
      <c r="G9" s="154">
        <f t="shared" si="0"/>
        <v>8152304914.000001</v>
      </c>
      <c r="H9" s="154">
        <f t="shared" si="0"/>
        <v>0.019999980926513672</v>
      </c>
    </row>
    <row r="10" spans="2:8" ht="12.75" customHeight="1">
      <c r="B10" s="155" t="s">
        <v>398</v>
      </c>
      <c r="C10" s="156">
        <v>271561439.1</v>
      </c>
      <c r="D10" s="156">
        <v>0</v>
      </c>
      <c r="E10" s="156">
        <f>C10+D10</f>
        <v>271561439.1</v>
      </c>
      <c r="F10" s="156">
        <v>271561439.1</v>
      </c>
      <c r="G10" s="156">
        <v>271561439.1</v>
      </c>
      <c r="H10" s="157">
        <f>E10-F10</f>
        <v>0</v>
      </c>
    </row>
    <row r="11" spans="2:8" ht="12.75">
      <c r="B11" s="155" t="s">
        <v>399</v>
      </c>
      <c r="C11" s="158">
        <f>SUM(C12:C26)</f>
        <v>5006852041.76</v>
      </c>
      <c r="D11" s="158">
        <f>SUM(D12:D26)</f>
        <v>413826859.19</v>
      </c>
      <c r="E11" s="158">
        <f>SUM(E12:E26)</f>
        <v>5420678900.950001</v>
      </c>
      <c r="F11" s="158">
        <f>SUM(F12:F26)</f>
        <v>5420678900.950001</v>
      </c>
      <c r="G11" s="158">
        <f>SUM(G12:G26)</f>
        <v>5260156737.01</v>
      </c>
      <c r="H11" s="157">
        <f aca="true" t="shared" si="1" ref="H11:H29">E11-F11</f>
        <v>0</v>
      </c>
    </row>
    <row r="12" spans="2:8" ht="12.75">
      <c r="B12" s="159" t="s">
        <v>400</v>
      </c>
      <c r="C12" s="17">
        <v>64750559.92</v>
      </c>
      <c r="D12" s="17">
        <v>12304066.45</v>
      </c>
      <c r="E12" s="17">
        <f>+C12+D12</f>
        <v>77054626.37</v>
      </c>
      <c r="F12" s="17">
        <v>77054626.37</v>
      </c>
      <c r="G12" s="17">
        <v>76663604.45</v>
      </c>
      <c r="H12" s="141">
        <f t="shared" si="1"/>
        <v>0</v>
      </c>
    </row>
    <row r="13" spans="2:8" ht="12.75">
      <c r="B13" s="159" t="s">
        <v>401</v>
      </c>
      <c r="C13" s="17">
        <v>258703423.04</v>
      </c>
      <c r="D13" s="17">
        <v>-21708895.47</v>
      </c>
      <c r="E13" s="17">
        <f aca="true" t="shared" si="2" ref="E13:E29">+C13+D13</f>
        <v>236994527.57</v>
      </c>
      <c r="F13" s="17">
        <v>236994527.57</v>
      </c>
      <c r="G13" s="17">
        <v>235736086.95</v>
      </c>
      <c r="H13" s="141">
        <f t="shared" si="1"/>
        <v>0</v>
      </c>
    </row>
    <row r="14" spans="2:8" ht="12.75">
      <c r="B14" s="159" t="s">
        <v>402</v>
      </c>
      <c r="C14" s="17">
        <v>379586252.06</v>
      </c>
      <c r="D14" s="17">
        <v>-6138534.23</v>
      </c>
      <c r="E14" s="17">
        <f t="shared" si="2"/>
        <v>373447717.83</v>
      </c>
      <c r="F14" s="17">
        <v>373447717.83</v>
      </c>
      <c r="G14" s="17">
        <v>371279131.5</v>
      </c>
      <c r="H14" s="141">
        <f t="shared" si="1"/>
        <v>0</v>
      </c>
    </row>
    <row r="15" spans="2:8" ht="12.75">
      <c r="B15" s="159" t="s">
        <v>403</v>
      </c>
      <c r="C15" s="17">
        <v>507509707.33</v>
      </c>
      <c r="D15" s="17">
        <v>-17928377.83</v>
      </c>
      <c r="E15" s="17">
        <f t="shared" si="2"/>
        <v>489581329.5</v>
      </c>
      <c r="F15" s="17">
        <v>489581329.5</v>
      </c>
      <c r="G15" s="17">
        <v>488242635.64</v>
      </c>
      <c r="H15" s="141">
        <f t="shared" si="1"/>
        <v>0</v>
      </c>
    </row>
    <row r="16" spans="2:8" ht="12.75" customHeight="1">
      <c r="B16" s="159" t="s">
        <v>404</v>
      </c>
      <c r="C16" s="17">
        <v>55568635.9</v>
      </c>
      <c r="D16" s="17">
        <v>-1573866.5</v>
      </c>
      <c r="E16" s="17">
        <f t="shared" si="2"/>
        <v>53994769.4</v>
      </c>
      <c r="F16" s="17">
        <v>53994769.4</v>
      </c>
      <c r="G16" s="17">
        <v>52448609.51</v>
      </c>
      <c r="H16" s="141">
        <f t="shared" si="1"/>
        <v>0</v>
      </c>
    </row>
    <row r="17" spans="2:8" ht="12.75">
      <c r="B17" s="159" t="s">
        <v>405</v>
      </c>
      <c r="C17" s="17">
        <v>776637416.6</v>
      </c>
      <c r="D17" s="17">
        <v>-88126261.96</v>
      </c>
      <c r="E17" s="17">
        <f t="shared" si="2"/>
        <v>688511154.64</v>
      </c>
      <c r="F17" s="17">
        <v>688511154.64</v>
      </c>
      <c r="G17" s="17">
        <v>683903310.34</v>
      </c>
      <c r="H17" s="141">
        <f t="shared" si="1"/>
        <v>0</v>
      </c>
    </row>
    <row r="18" spans="2:8" ht="12.75">
      <c r="B18" s="159" t="s">
        <v>406</v>
      </c>
      <c r="C18" s="17">
        <v>40144787.64</v>
      </c>
      <c r="D18" s="17">
        <v>588688.82</v>
      </c>
      <c r="E18" s="17">
        <f t="shared" si="2"/>
        <v>40733476.46</v>
      </c>
      <c r="F18" s="17">
        <v>40733476.46</v>
      </c>
      <c r="G18" s="17">
        <v>40339475.22</v>
      </c>
      <c r="H18" s="141">
        <f t="shared" si="1"/>
        <v>0</v>
      </c>
    </row>
    <row r="19" spans="2:8" ht="12.75">
      <c r="B19" s="159" t="s">
        <v>407</v>
      </c>
      <c r="C19" s="17">
        <v>52100491.05</v>
      </c>
      <c r="D19" s="17">
        <v>4484295.06</v>
      </c>
      <c r="E19" s="17">
        <f t="shared" si="2"/>
        <v>56584786.11</v>
      </c>
      <c r="F19" s="17">
        <v>56584786.11</v>
      </c>
      <c r="G19" s="17">
        <v>55532478.12</v>
      </c>
      <c r="H19" s="141">
        <f t="shared" si="1"/>
        <v>0</v>
      </c>
    </row>
    <row r="20" spans="2:8" ht="12.75" customHeight="1">
      <c r="B20" s="159" t="s">
        <v>408</v>
      </c>
      <c r="C20" s="17">
        <v>93865728.6</v>
      </c>
      <c r="D20" s="17">
        <v>6091714.99</v>
      </c>
      <c r="E20" s="17">
        <f t="shared" si="2"/>
        <v>99957443.58999999</v>
      </c>
      <c r="F20" s="17">
        <v>99957443.58999999</v>
      </c>
      <c r="G20" s="17">
        <v>99297980.58</v>
      </c>
      <c r="H20" s="141">
        <f t="shared" si="1"/>
        <v>0</v>
      </c>
    </row>
    <row r="21" spans="2:8" ht="12.75">
      <c r="B21" s="159" t="s">
        <v>409</v>
      </c>
      <c r="C21" s="17">
        <v>147171288.65</v>
      </c>
      <c r="D21" s="17">
        <v>-23755621.91</v>
      </c>
      <c r="E21" s="17">
        <f t="shared" si="2"/>
        <v>123415666.74000001</v>
      </c>
      <c r="F21" s="17">
        <v>123415666.74000001</v>
      </c>
      <c r="G21" s="17">
        <v>120904686.77</v>
      </c>
      <c r="H21" s="141">
        <f t="shared" si="1"/>
        <v>0</v>
      </c>
    </row>
    <row r="22" spans="2:8" ht="12.75">
      <c r="B22" s="159" t="s">
        <v>410</v>
      </c>
      <c r="C22" s="17">
        <v>285516630.74</v>
      </c>
      <c r="D22" s="17">
        <v>-37493312.28</v>
      </c>
      <c r="E22" s="17">
        <f t="shared" si="2"/>
        <v>248023318.46</v>
      </c>
      <c r="F22" s="17">
        <v>248023318.46</v>
      </c>
      <c r="G22" s="17">
        <v>246126821.96</v>
      </c>
      <c r="H22" s="141">
        <f t="shared" si="1"/>
        <v>0</v>
      </c>
    </row>
    <row r="23" spans="2:8" ht="12.75">
      <c r="B23" s="159" t="s">
        <v>411</v>
      </c>
      <c r="C23" s="17">
        <v>635967554.93</v>
      </c>
      <c r="D23" s="17">
        <v>-28118323.09</v>
      </c>
      <c r="E23" s="17">
        <f t="shared" si="2"/>
        <v>607849231.8399999</v>
      </c>
      <c r="F23" s="17">
        <v>607849231.8399999</v>
      </c>
      <c r="G23" s="17">
        <v>607036562.61</v>
      </c>
      <c r="H23" s="141">
        <f t="shared" si="1"/>
        <v>0</v>
      </c>
    </row>
    <row r="24" spans="2:8" ht="12.75">
      <c r="B24" s="159" t="s">
        <v>412</v>
      </c>
      <c r="C24" s="17">
        <v>553911368.57</v>
      </c>
      <c r="D24" s="17">
        <v>221660861.51</v>
      </c>
      <c r="E24" s="17">
        <f t="shared" si="2"/>
        <v>775572230.08</v>
      </c>
      <c r="F24" s="17">
        <v>775572230.08</v>
      </c>
      <c r="G24" s="17">
        <v>689823978.29</v>
      </c>
      <c r="H24" s="141">
        <f t="shared" si="1"/>
        <v>0</v>
      </c>
    </row>
    <row r="25" spans="2:8" ht="12.75">
      <c r="B25" s="159" t="s">
        <v>413</v>
      </c>
      <c r="C25" s="17">
        <v>164070000</v>
      </c>
      <c r="D25" s="17">
        <v>4191605.32</v>
      </c>
      <c r="E25" s="17">
        <f t="shared" si="2"/>
        <v>168261605.32</v>
      </c>
      <c r="F25" s="17">
        <v>168261605.32</v>
      </c>
      <c r="G25" s="17">
        <v>168261605.32</v>
      </c>
      <c r="H25" s="141">
        <f t="shared" si="1"/>
        <v>0</v>
      </c>
    </row>
    <row r="26" spans="2:8" ht="12.75">
      <c r="B26" s="159" t="s">
        <v>414</v>
      </c>
      <c r="C26" s="17">
        <v>991348196.73</v>
      </c>
      <c r="D26" s="17">
        <v>389348820.31</v>
      </c>
      <c r="E26" s="17">
        <f t="shared" si="2"/>
        <v>1380697017.04</v>
      </c>
      <c r="F26" s="17">
        <v>1380697017.04</v>
      </c>
      <c r="G26" s="17">
        <v>1324559769.75</v>
      </c>
      <c r="H26" s="141">
        <f t="shared" si="1"/>
        <v>0</v>
      </c>
    </row>
    <row r="27" spans="2:8" ht="12.75">
      <c r="B27" s="155" t="s">
        <v>415</v>
      </c>
      <c r="C27" s="158">
        <v>338893000</v>
      </c>
      <c r="D27" s="158">
        <v>57639209.64</v>
      </c>
      <c r="E27" s="158">
        <f t="shared" si="2"/>
        <v>396532209.64</v>
      </c>
      <c r="F27" s="158">
        <v>396532209.62</v>
      </c>
      <c r="G27" s="158">
        <v>396532209.62</v>
      </c>
      <c r="H27" s="157">
        <f t="shared" si="1"/>
        <v>0.019999980926513672</v>
      </c>
    </row>
    <row r="28" spans="2:8" ht="12.75">
      <c r="B28" s="155" t="s">
        <v>416</v>
      </c>
      <c r="C28" s="158">
        <v>297781519.14</v>
      </c>
      <c r="D28" s="158">
        <v>35892549.7</v>
      </c>
      <c r="E28" s="158">
        <f t="shared" si="2"/>
        <v>333674068.84</v>
      </c>
      <c r="F28" s="158">
        <v>333674068.84</v>
      </c>
      <c r="G28" s="158">
        <v>331377704.6</v>
      </c>
      <c r="H28" s="157">
        <f t="shared" si="1"/>
        <v>0</v>
      </c>
    </row>
    <row r="29" spans="2:8" ht="12.75">
      <c r="B29" s="155" t="s">
        <v>417</v>
      </c>
      <c r="C29" s="158">
        <v>1750998000</v>
      </c>
      <c r="D29" s="158">
        <v>141678823.67</v>
      </c>
      <c r="E29" s="158">
        <f t="shared" si="2"/>
        <v>1892676823.67</v>
      </c>
      <c r="F29" s="158">
        <v>1892676823.67</v>
      </c>
      <c r="G29" s="158">
        <v>1892676823.67</v>
      </c>
      <c r="H29" s="157">
        <f t="shared" si="1"/>
        <v>0</v>
      </c>
    </row>
    <row r="30" spans="2:8" ht="12.75">
      <c r="B30" s="160"/>
      <c r="C30" s="17"/>
      <c r="D30" s="17"/>
      <c r="E30" s="17"/>
      <c r="F30" s="17"/>
      <c r="G30" s="17"/>
      <c r="H30" s="17"/>
    </row>
    <row r="31" spans="2:8" ht="12.75" customHeight="1">
      <c r="B31" s="161" t="s">
        <v>418</v>
      </c>
      <c r="C31" s="162">
        <f aca="true" t="shared" si="3" ref="C31:H31">SUM(C32:C47)</f>
        <v>11695365000</v>
      </c>
      <c r="D31" s="162">
        <f t="shared" si="3"/>
        <v>1879314774.4300003</v>
      </c>
      <c r="E31" s="162">
        <f t="shared" si="3"/>
        <v>13574679774.429998</v>
      </c>
      <c r="F31" s="162">
        <f t="shared" si="3"/>
        <v>13574679774.429998</v>
      </c>
      <c r="G31" s="162">
        <f t="shared" si="3"/>
        <v>13567757812.949999</v>
      </c>
      <c r="H31" s="162">
        <f t="shared" si="3"/>
        <v>0</v>
      </c>
    </row>
    <row r="32" spans="2:8" ht="12.75">
      <c r="B32" s="155" t="s">
        <v>419</v>
      </c>
      <c r="C32" s="24">
        <v>9776826000</v>
      </c>
      <c r="D32" s="24">
        <v>1313088755.35</v>
      </c>
      <c r="E32" s="17">
        <f aca="true" t="shared" si="4" ref="E32:E47">+C32+D32</f>
        <v>11089914755.35</v>
      </c>
      <c r="F32" s="24">
        <v>11089914755.35</v>
      </c>
      <c r="G32" s="24">
        <v>11083872766.55</v>
      </c>
      <c r="H32" s="24">
        <f>E32-F32</f>
        <v>0</v>
      </c>
    </row>
    <row r="33" spans="2:8" ht="12.75">
      <c r="B33" s="155" t="s">
        <v>420</v>
      </c>
      <c r="C33" s="25"/>
      <c r="D33" s="24">
        <v>4479959.55</v>
      </c>
      <c r="E33" s="17">
        <f t="shared" si="4"/>
        <v>4479959.55</v>
      </c>
      <c r="F33" s="24">
        <v>4479959.55</v>
      </c>
      <c r="G33" s="24">
        <v>4479959.55</v>
      </c>
      <c r="H33" s="141">
        <f aca="true" t="shared" si="5" ref="H33:H47">E33-F33</f>
        <v>0</v>
      </c>
    </row>
    <row r="34" spans="2:8" ht="12.75">
      <c r="B34" s="155" t="s">
        <v>421</v>
      </c>
      <c r="C34" s="25"/>
      <c r="D34" s="24">
        <v>21656430.03</v>
      </c>
      <c r="E34" s="17">
        <f t="shared" si="4"/>
        <v>21656430.03</v>
      </c>
      <c r="F34" s="24">
        <v>21656430.03</v>
      </c>
      <c r="G34" s="24">
        <v>21656430.03</v>
      </c>
      <c r="H34" s="141">
        <f t="shared" si="5"/>
        <v>0</v>
      </c>
    </row>
    <row r="35" spans="2:8" ht="12.75">
      <c r="B35" s="155" t="s">
        <v>422</v>
      </c>
      <c r="C35" s="25"/>
      <c r="D35" s="24">
        <v>36908843.8</v>
      </c>
      <c r="E35" s="17">
        <f t="shared" si="4"/>
        <v>36908843.8</v>
      </c>
      <c r="F35" s="24">
        <v>36908843.8</v>
      </c>
      <c r="G35" s="24">
        <v>36908843.8</v>
      </c>
      <c r="H35" s="141">
        <f t="shared" si="5"/>
        <v>0</v>
      </c>
    </row>
    <row r="36" spans="2:8" ht="12.75">
      <c r="B36" s="155" t="s">
        <v>423</v>
      </c>
      <c r="C36" s="17">
        <v>152282553</v>
      </c>
      <c r="D36" s="24">
        <v>493651076.19</v>
      </c>
      <c r="E36" s="17">
        <f t="shared" si="4"/>
        <v>645933629.19</v>
      </c>
      <c r="F36" s="24">
        <v>645933629.19</v>
      </c>
      <c r="G36" s="24">
        <v>645933629.19</v>
      </c>
      <c r="H36" s="141">
        <f t="shared" si="5"/>
        <v>0</v>
      </c>
    </row>
    <row r="37" spans="2:8" ht="12.75">
      <c r="B37" s="155" t="s">
        <v>424</v>
      </c>
      <c r="C37" s="17">
        <v>67624336</v>
      </c>
      <c r="D37" s="24">
        <v>166972760.72</v>
      </c>
      <c r="E37" s="17">
        <f t="shared" si="4"/>
        <v>234597096.72</v>
      </c>
      <c r="F37" s="24">
        <v>234597096.72</v>
      </c>
      <c r="G37" s="24">
        <v>234597096.72</v>
      </c>
      <c r="H37" s="141">
        <f t="shared" si="5"/>
        <v>0</v>
      </c>
    </row>
    <row r="38" spans="2:8" ht="12.75">
      <c r="B38" s="155" t="s">
        <v>425</v>
      </c>
      <c r="C38" s="17"/>
      <c r="D38" s="24">
        <v>665880827.95</v>
      </c>
      <c r="E38" s="17">
        <f t="shared" si="4"/>
        <v>665880827.95</v>
      </c>
      <c r="F38" s="24">
        <v>665880827.95</v>
      </c>
      <c r="G38" s="24">
        <v>665880827.95</v>
      </c>
      <c r="H38" s="141">
        <f t="shared" si="5"/>
        <v>0</v>
      </c>
    </row>
    <row r="39" spans="2:8" ht="12.75">
      <c r="B39" s="155" t="s">
        <v>426</v>
      </c>
      <c r="C39" s="17"/>
      <c r="D39" s="24">
        <v>3292028.19</v>
      </c>
      <c r="E39" s="17">
        <f t="shared" si="4"/>
        <v>3292028.19</v>
      </c>
      <c r="F39" s="24">
        <v>3292028.19</v>
      </c>
      <c r="G39" s="24">
        <v>3292028.19</v>
      </c>
      <c r="H39" s="141">
        <f t="shared" si="5"/>
        <v>0</v>
      </c>
    </row>
    <row r="40" spans="2:8" ht="12.75">
      <c r="B40" s="155" t="s">
        <v>427</v>
      </c>
      <c r="C40" s="17"/>
      <c r="D40" s="24">
        <v>32280163.31</v>
      </c>
      <c r="E40" s="17">
        <f t="shared" si="4"/>
        <v>32280163.31</v>
      </c>
      <c r="F40" s="24">
        <v>32280163.31</v>
      </c>
      <c r="G40" s="24">
        <v>32280163.31</v>
      </c>
      <c r="H40" s="141">
        <f t="shared" si="5"/>
        <v>0</v>
      </c>
    </row>
    <row r="41" spans="2:8" ht="12.75">
      <c r="B41" s="155" t="s">
        <v>428</v>
      </c>
      <c r="C41" s="17"/>
      <c r="D41" s="24">
        <v>8789517.3</v>
      </c>
      <c r="E41" s="17">
        <f t="shared" si="4"/>
        <v>8789517.3</v>
      </c>
      <c r="F41" s="24">
        <v>8789517.3</v>
      </c>
      <c r="G41" s="24">
        <v>8789517.3</v>
      </c>
      <c r="H41" s="141">
        <f t="shared" si="5"/>
        <v>0</v>
      </c>
    </row>
    <row r="42" spans="2:8" ht="12.75">
      <c r="B42" s="155" t="s">
        <v>429</v>
      </c>
      <c r="C42" s="17">
        <v>20000000</v>
      </c>
      <c r="D42" s="24">
        <v>66670242.72</v>
      </c>
      <c r="E42" s="17">
        <f t="shared" si="4"/>
        <v>86670242.72</v>
      </c>
      <c r="F42" s="24">
        <v>86670242.72</v>
      </c>
      <c r="G42" s="24">
        <v>86670242.72</v>
      </c>
      <c r="H42" s="141">
        <f t="shared" si="5"/>
        <v>0</v>
      </c>
    </row>
    <row r="43" spans="2:8" ht="12.75">
      <c r="B43" s="155" t="s">
        <v>430</v>
      </c>
      <c r="C43" s="17">
        <v>389360000</v>
      </c>
      <c r="D43" s="24">
        <v>-311784101.58</v>
      </c>
      <c r="E43" s="17">
        <f t="shared" si="4"/>
        <v>77575898.42000002</v>
      </c>
      <c r="F43" s="24">
        <v>77575898.42</v>
      </c>
      <c r="G43" s="24">
        <v>77552715.12</v>
      </c>
      <c r="H43" s="141">
        <f t="shared" si="5"/>
        <v>0</v>
      </c>
    </row>
    <row r="44" spans="2:8" ht="12.75">
      <c r="B44" s="155" t="s">
        <v>431</v>
      </c>
      <c r="C44" s="17">
        <v>2565000</v>
      </c>
      <c r="D44" s="24">
        <v>55977303.34</v>
      </c>
      <c r="E44" s="17">
        <f t="shared" si="4"/>
        <v>58542303.34</v>
      </c>
      <c r="F44" s="24">
        <v>58542303.34</v>
      </c>
      <c r="G44" s="24">
        <v>58044141.34</v>
      </c>
      <c r="H44" s="141">
        <f t="shared" si="5"/>
        <v>0</v>
      </c>
    </row>
    <row r="45" spans="2:8" ht="12.75">
      <c r="B45" s="155" t="s">
        <v>432</v>
      </c>
      <c r="C45" s="17"/>
      <c r="D45" s="24">
        <v>9357675.83</v>
      </c>
      <c r="E45" s="17">
        <f t="shared" si="4"/>
        <v>9357675.83</v>
      </c>
      <c r="F45" s="24">
        <v>9357675.83</v>
      </c>
      <c r="G45" s="24">
        <v>8999048.45</v>
      </c>
      <c r="H45" s="141">
        <f t="shared" si="5"/>
        <v>0</v>
      </c>
    </row>
    <row r="46" spans="2:8" ht="12.75">
      <c r="B46" s="155" t="s">
        <v>433</v>
      </c>
      <c r="C46" s="17">
        <v>142717447</v>
      </c>
      <c r="D46" s="24">
        <v>56748114.98</v>
      </c>
      <c r="E46" s="17">
        <f t="shared" si="4"/>
        <v>199465561.98</v>
      </c>
      <c r="F46" s="24">
        <v>199465561.98</v>
      </c>
      <c r="G46" s="24">
        <v>199465561.98</v>
      </c>
      <c r="H46" s="141">
        <f t="shared" si="5"/>
        <v>0</v>
      </c>
    </row>
    <row r="47" spans="2:8" ht="12.75">
      <c r="B47" s="155" t="s">
        <v>434</v>
      </c>
      <c r="C47" s="17">
        <v>1143989664</v>
      </c>
      <c r="D47" s="24">
        <v>-744654823.25</v>
      </c>
      <c r="E47" s="17">
        <f t="shared" si="4"/>
        <v>399334840.75</v>
      </c>
      <c r="F47" s="24">
        <v>399334840.75</v>
      </c>
      <c r="G47" s="24">
        <v>399334840.75</v>
      </c>
      <c r="H47" s="141">
        <f t="shared" si="5"/>
        <v>0</v>
      </c>
    </row>
    <row r="48" spans="2:8" ht="12.75">
      <c r="B48" s="160"/>
      <c r="C48" s="17"/>
      <c r="D48" s="17"/>
      <c r="E48" s="17"/>
      <c r="F48" s="17"/>
      <c r="G48" s="17"/>
      <c r="H48" s="110"/>
    </row>
    <row r="49" spans="2:8" ht="12.75">
      <c r="B49" s="153" t="s">
        <v>395</v>
      </c>
      <c r="C49" s="163">
        <f aca="true" t="shared" si="6" ref="C49:H49">C9+C31</f>
        <v>19361451000</v>
      </c>
      <c r="D49" s="162">
        <f t="shared" si="6"/>
        <v>2528352216.63</v>
      </c>
      <c r="E49" s="163">
        <f t="shared" si="6"/>
        <v>21889803216.63</v>
      </c>
      <c r="F49" s="163">
        <f t="shared" si="6"/>
        <v>21889803216.61</v>
      </c>
      <c r="G49" s="163">
        <f t="shared" si="6"/>
        <v>21720062726.95</v>
      </c>
      <c r="H49" s="163">
        <f t="shared" si="6"/>
        <v>0.019999980926513672</v>
      </c>
    </row>
    <row r="50" spans="2:8" ht="13.5" thickBot="1">
      <c r="B50" s="164"/>
      <c r="C50" s="15"/>
      <c r="D50" s="15"/>
      <c r="E50" s="15"/>
      <c r="F50" s="15"/>
      <c r="G50" s="15"/>
      <c r="H50" s="15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61" r:id="rId1"/>
  <ignoredErrors>
    <ignoredError sqref="C11:D11 F11:G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52.8515625" style="1" customWidth="1"/>
    <col min="2" max="7" width="16.421875" style="1" customWidth="1"/>
    <col min="8" max="16384" width="11.00390625" style="1" customWidth="1"/>
  </cols>
  <sheetData>
    <row r="1" ht="13.5" thickBot="1"/>
    <row r="2" spans="1:7" ht="12.75">
      <c r="A2" s="201" t="s">
        <v>123</v>
      </c>
      <c r="B2" s="202"/>
      <c r="C2" s="202"/>
      <c r="D2" s="202"/>
      <c r="E2" s="202"/>
      <c r="F2" s="202"/>
      <c r="G2" s="248"/>
    </row>
    <row r="3" spans="1:7" ht="12.75">
      <c r="A3" s="232" t="s">
        <v>314</v>
      </c>
      <c r="B3" s="233"/>
      <c r="C3" s="233"/>
      <c r="D3" s="233"/>
      <c r="E3" s="233"/>
      <c r="F3" s="233"/>
      <c r="G3" s="249"/>
    </row>
    <row r="4" spans="1:7" ht="12.75">
      <c r="A4" s="232" t="s">
        <v>435</v>
      </c>
      <c r="B4" s="233"/>
      <c r="C4" s="233"/>
      <c r="D4" s="233"/>
      <c r="E4" s="233"/>
      <c r="F4" s="233"/>
      <c r="G4" s="249"/>
    </row>
    <row r="5" spans="1:7" ht="12.75">
      <c r="A5" s="232" t="s">
        <v>125</v>
      </c>
      <c r="B5" s="233"/>
      <c r="C5" s="233"/>
      <c r="D5" s="233"/>
      <c r="E5" s="233"/>
      <c r="F5" s="233"/>
      <c r="G5" s="249"/>
    </row>
    <row r="6" spans="1:7" ht="13.5" thickBot="1">
      <c r="A6" s="235" t="s">
        <v>1</v>
      </c>
      <c r="B6" s="236"/>
      <c r="C6" s="236"/>
      <c r="D6" s="236"/>
      <c r="E6" s="236"/>
      <c r="F6" s="236"/>
      <c r="G6" s="250"/>
    </row>
    <row r="7" spans="1:7" ht="15.75" customHeight="1">
      <c r="A7" s="201" t="s">
        <v>2</v>
      </c>
      <c r="B7" s="253" t="s">
        <v>316</v>
      </c>
      <c r="C7" s="254"/>
      <c r="D7" s="254"/>
      <c r="E7" s="254"/>
      <c r="F7" s="255"/>
      <c r="G7" s="240" t="s">
        <v>317</v>
      </c>
    </row>
    <row r="8" spans="1:7" ht="15.75" customHeight="1" thickBot="1">
      <c r="A8" s="232"/>
      <c r="B8" s="207"/>
      <c r="C8" s="208"/>
      <c r="D8" s="208"/>
      <c r="E8" s="208"/>
      <c r="F8" s="209"/>
      <c r="G8" s="259"/>
    </row>
    <row r="9" spans="1:7" ht="26.25" thickBot="1">
      <c r="A9" s="235"/>
      <c r="B9" s="165" t="s">
        <v>207</v>
      </c>
      <c r="C9" s="32" t="s">
        <v>318</v>
      </c>
      <c r="D9" s="32" t="s">
        <v>319</v>
      </c>
      <c r="E9" s="32" t="s">
        <v>205</v>
      </c>
      <c r="F9" s="32" t="s">
        <v>224</v>
      </c>
      <c r="G9" s="241"/>
    </row>
    <row r="10" spans="1:7" ht="12.75">
      <c r="A10" s="166"/>
      <c r="B10" s="167"/>
      <c r="C10" s="167"/>
      <c r="D10" s="167"/>
      <c r="E10" s="167"/>
      <c r="F10" s="167"/>
      <c r="G10" s="167"/>
    </row>
    <row r="11" spans="1:7" ht="12.75">
      <c r="A11" s="168" t="s">
        <v>436</v>
      </c>
      <c r="B11" s="99">
        <f aca="true" t="shared" si="0" ref="B11:G11">B12+B22+B31+B42</f>
        <v>7666086000</v>
      </c>
      <c r="C11" s="99">
        <f t="shared" si="0"/>
        <v>649037442.2</v>
      </c>
      <c r="D11" s="99">
        <f t="shared" si="0"/>
        <v>8315123442.2</v>
      </c>
      <c r="E11" s="99">
        <f t="shared" si="0"/>
        <v>8315123442.180001</v>
      </c>
      <c r="F11" s="99">
        <f t="shared" si="0"/>
        <v>8152304924.000002</v>
      </c>
      <c r="G11" s="99">
        <f t="shared" si="0"/>
        <v>0.020000934600830078</v>
      </c>
    </row>
    <row r="12" spans="1:7" ht="12.75">
      <c r="A12" s="168" t="s">
        <v>437</v>
      </c>
      <c r="B12" s="99">
        <f>SUM(B13:B20)</f>
        <v>2900970894.0600004</v>
      </c>
      <c r="C12" s="99">
        <f>SUM(C13:C20)</f>
        <v>259367322.52999994</v>
      </c>
      <c r="D12" s="99">
        <f>SUM(D13:D20)</f>
        <v>3160338216.5900006</v>
      </c>
      <c r="E12" s="99">
        <f>SUM(E13:E20)</f>
        <v>3160338216.5699997</v>
      </c>
      <c r="F12" s="99">
        <f>SUM(F13:F20)</f>
        <v>3067066875.24</v>
      </c>
      <c r="G12" s="99">
        <f>D12-E12</f>
        <v>0.020000934600830078</v>
      </c>
    </row>
    <row r="13" spans="1:7" ht="12.75">
      <c r="A13" s="169" t="s">
        <v>438</v>
      </c>
      <c r="B13" s="89">
        <v>271939439.1</v>
      </c>
      <c r="C13" s="89">
        <v>2440514.56</v>
      </c>
      <c r="D13" s="89">
        <f>B13+C13</f>
        <v>274379953.66</v>
      </c>
      <c r="E13" s="89">
        <v>274379953.66</v>
      </c>
      <c r="F13" s="89">
        <v>274379953.66</v>
      </c>
      <c r="G13" s="89">
        <f aca="true" t="shared" si="1" ref="G13:G20">D13-E13</f>
        <v>0</v>
      </c>
    </row>
    <row r="14" spans="1:7" ht="12.75">
      <c r="A14" s="169" t="s">
        <v>439</v>
      </c>
      <c r="B14" s="89">
        <v>681870476.2</v>
      </c>
      <c r="C14" s="89">
        <v>49782998.47999999</v>
      </c>
      <c r="D14" s="89">
        <f aca="true" t="shared" si="2" ref="D14:D20">B14+C14</f>
        <v>731653474.6800001</v>
      </c>
      <c r="E14" s="89">
        <v>731653474.66</v>
      </c>
      <c r="F14" s="89">
        <v>729744569.39</v>
      </c>
      <c r="G14" s="89">
        <f t="shared" si="1"/>
        <v>0.020000100135803223</v>
      </c>
    </row>
    <row r="15" spans="1:7" ht="12.75">
      <c r="A15" s="169" t="s">
        <v>440</v>
      </c>
      <c r="B15" s="89">
        <v>361293405.32</v>
      </c>
      <c r="C15" s="89">
        <v>38314850.57999999</v>
      </c>
      <c r="D15" s="89">
        <f t="shared" si="2"/>
        <v>399608255.9</v>
      </c>
      <c r="E15" s="89">
        <v>399608255.9</v>
      </c>
      <c r="F15" s="89">
        <v>396361873.35</v>
      </c>
      <c r="G15" s="89">
        <f t="shared" si="1"/>
        <v>0</v>
      </c>
    </row>
    <row r="16" spans="1:7" ht="12.75">
      <c r="A16" s="169" t="s">
        <v>441</v>
      </c>
      <c r="B16" s="89">
        <v>0</v>
      </c>
      <c r="C16" s="89">
        <v>0</v>
      </c>
      <c r="D16" s="89">
        <f t="shared" si="2"/>
        <v>0</v>
      </c>
      <c r="E16" s="89">
        <v>0</v>
      </c>
      <c r="F16" s="89">
        <v>0</v>
      </c>
      <c r="G16" s="89">
        <f t="shared" si="1"/>
        <v>0</v>
      </c>
    </row>
    <row r="17" spans="1:7" ht="12.75">
      <c r="A17" s="169" t="s">
        <v>442</v>
      </c>
      <c r="B17" s="89">
        <v>726317262.6</v>
      </c>
      <c r="C17" s="89">
        <v>-41459611.52</v>
      </c>
      <c r="D17" s="89">
        <f t="shared" si="2"/>
        <v>684857651.08</v>
      </c>
      <c r="E17" s="89">
        <v>684857651.0799999</v>
      </c>
      <c r="F17" s="89">
        <v>682760175.66</v>
      </c>
      <c r="G17" s="89">
        <f t="shared" si="1"/>
        <v>0</v>
      </c>
    </row>
    <row r="18" spans="1:7" ht="12.75">
      <c r="A18" s="169" t="s">
        <v>443</v>
      </c>
      <c r="B18" s="89">
        <v>0</v>
      </c>
      <c r="C18" s="89">
        <v>0</v>
      </c>
      <c r="D18" s="89">
        <f t="shared" si="2"/>
        <v>0</v>
      </c>
      <c r="E18" s="89">
        <v>0</v>
      </c>
      <c r="F18" s="89">
        <v>0</v>
      </c>
      <c r="G18" s="89">
        <f t="shared" si="1"/>
        <v>0</v>
      </c>
    </row>
    <row r="19" spans="1:7" ht="12.75">
      <c r="A19" s="169" t="s">
        <v>444</v>
      </c>
      <c r="B19" s="89">
        <v>603964099.47</v>
      </c>
      <c r="C19" s="89">
        <v>22501487.939999998</v>
      </c>
      <c r="D19" s="89">
        <f t="shared" si="2"/>
        <v>626465587.4100001</v>
      </c>
      <c r="E19" s="89">
        <v>626465587.4099998</v>
      </c>
      <c r="F19" s="89">
        <v>625667865.1999998</v>
      </c>
      <c r="G19" s="89">
        <f t="shared" si="1"/>
        <v>0</v>
      </c>
    </row>
    <row r="20" spans="1:7" ht="12.75">
      <c r="A20" s="169" t="s">
        <v>445</v>
      </c>
      <c r="B20" s="89">
        <v>255586211.37</v>
      </c>
      <c r="C20" s="89">
        <v>187787082.48999998</v>
      </c>
      <c r="D20" s="89">
        <f t="shared" si="2"/>
        <v>443373293.86</v>
      </c>
      <c r="E20" s="89">
        <v>443373293.86</v>
      </c>
      <c r="F20" s="89">
        <v>358152437.98</v>
      </c>
      <c r="G20" s="89">
        <f t="shared" si="1"/>
        <v>0</v>
      </c>
    </row>
    <row r="21" spans="1:7" ht="12.75">
      <c r="A21" s="170"/>
      <c r="B21" s="89"/>
      <c r="C21" s="89"/>
      <c r="D21" s="89"/>
      <c r="E21" s="89"/>
      <c r="F21" s="89"/>
      <c r="G21" s="89"/>
    </row>
    <row r="22" spans="1:7" ht="12.75">
      <c r="A22" s="168" t="s">
        <v>446</v>
      </c>
      <c r="B22" s="99">
        <f>SUM(B23:B29)</f>
        <v>2269898338.8099995</v>
      </c>
      <c r="C22" s="99">
        <f>SUM(C23:C29)</f>
        <v>205748401.93000013</v>
      </c>
      <c r="D22" s="99">
        <f>SUM(D23:D29)</f>
        <v>2475646740.74</v>
      </c>
      <c r="E22" s="99">
        <f>SUM(E23:E29)</f>
        <v>2475646740.740001</v>
      </c>
      <c r="F22" s="99">
        <f>SUM(F23:F29)</f>
        <v>2437351305.3200026</v>
      </c>
      <c r="G22" s="99">
        <f aca="true" t="shared" si="3" ref="G22:G29">D22-E22</f>
        <v>0</v>
      </c>
    </row>
    <row r="23" spans="1:7" ht="12.75">
      <c r="A23" s="169" t="s">
        <v>447</v>
      </c>
      <c r="B23" s="89">
        <v>25489760.46</v>
      </c>
      <c r="C23" s="89">
        <v>-2881617.37</v>
      </c>
      <c r="D23" s="89">
        <f>B23+C23</f>
        <v>22608143.09</v>
      </c>
      <c r="E23" s="89">
        <v>22608143.09</v>
      </c>
      <c r="F23" s="89">
        <v>22145151.279999997</v>
      </c>
      <c r="G23" s="89">
        <f t="shared" si="3"/>
        <v>0</v>
      </c>
    </row>
    <row r="24" spans="1:7" ht="12.75">
      <c r="A24" s="169" t="s">
        <v>448</v>
      </c>
      <c r="B24" s="89">
        <v>91311799.88</v>
      </c>
      <c r="C24" s="89">
        <v>36805540.33000004</v>
      </c>
      <c r="D24" s="89">
        <f aca="true" t="shared" si="4" ref="D24:D29">B24+C24</f>
        <v>128117340.21000004</v>
      </c>
      <c r="E24" s="89">
        <v>128117340.21000004</v>
      </c>
      <c r="F24" s="89">
        <v>126098832.92999983</v>
      </c>
      <c r="G24" s="89">
        <f t="shared" si="3"/>
        <v>0</v>
      </c>
    </row>
    <row r="25" spans="1:7" ht="12.75">
      <c r="A25" s="169" t="s">
        <v>449</v>
      </c>
      <c r="B25" s="89">
        <v>235886856.5999999</v>
      </c>
      <c r="C25" s="89">
        <v>121784186.32999998</v>
      </c>
      <c r="D25" s="89">
        <f t="shared" si="4"/>
        <v>357671042.9299999</v>
      </c>
      <c r="E25" s="89">
        <v>357671042.9300003</v>
      </c>
      <c r="F25" s="89">
        <v>350013012.25000024</v>
      </c>
      <c r="G25" s="89">
        <f t="shared" si="3"/>
        <v>0</v>
      </c>
    </row>
    <row r="26" spans="1:7" ht="12.75">
      <c r="A26" s="169" t="s">
        <v>450</v>
      </c>
      <c r="B26" s="89">
        <v>197515508.65</v>
      </c>
      <c r="C26" s="89">
        <v>17787072.699999988</v>
      </c>
      <c r="D26" s="89">
        <f t="shared" si="4"/>
        <v>215302581.35</v>
      </c>
      <c r="E26" s="89">
        <v>215302581.35</v>
      </c>
      <c r="F26" s="89">
        <v>211130217.9</v>
      </c>
      <c r="G26" s="89">
        <f t="shared" si="3"/>
        <v>0</v>
      </c>
    </row>
    <row r="27" spans="1:7" ht="12.75">
      <c r="A27" s="169" t="s">
        <v>451</v>
      </c>
      <c r="B27" s="89">
        <v>1135684889.8599997</v>
      </c>
      <c r="C27" s="89">
        <v>23852898.23000008</v>
      </c>
      <c r="D27" s="89">
        <f t="shared" si="4"/>
        <v>1159537788.0899997</v>
      </c>
      <c r="E27" s="89">
        <v>1159537788.090001</v>
      </c>
      <c r="F27" s="89">
        <v>1139208334.0700026</v>
      </c>
      <c r="G27" s="89">
        <f t="shared" si="3"/>
        <v>0</v>
      </c>
    </row>
    <row r="28" spans="1:7" ht="12.75">
      <c r="A28" s="169" t="s">
        <v>452</v>
      </c>
      <c r="B28" s="89">
        <v>584009523.3599999</v>
      </c>
      <c r="C28" s="89">
        <v>8400321.710000038</v>
      </c>
      <c r="D28" s="89">
        <f t="shared" si="4"/>
        <v>592409845.0699999</v>
      </c>
      <c r="E28" s="89">
        <v>592409845.0699997</v>
      </c>
      <c r="F28" s="89">
        <v>588755756.8899999</v>
      </c>
      <c r="G28" s="89">
        <f t="shared" si="3"/>
        <v>0</v>
      </c>
    </row>
    <row r="29" spans="1:7" ht="12.75">
      <c r="A29" s="169" t="s">
        <v>453</v>
      </c>
      <c r="B29" s="89">
        <v>0</v>
      </c>
      <c r="C29" s="89">
        <v>0</v>
      </c>
      <c r="D29" s="89">
        <f t="shared" si="4"/>
        <v>0</v>
      </c>
      <c r="E29" s="89">
        <v>0</v>
      </c>
      <c r="F29" s="89">
        <v>0</v>
      </c>
      <c r="G29" s="89">
        <f t="shared" si="3"/>
        <v>0</v>
      </c>
    </row>
    <row r="30" spans="1:7" ht="12.75">
      <c r="A30" s="170"/>
      <c r="B30" s="89"/>
      <c r="C30" s="89"/>
      <c r="D30" s="89"/>
      <c r="E30" s="89"/>
      <c r="F30" s="89"/>
      <c r="G30" s="89"/>
    </row>
    <row r="31" spans="1:7" ht="12.75">
      <c r="A31" s="168" t="s">
        <v>454</v>
      </c>
      <c r="B31" s="99">
        <f>SUM(B32:B40)</f>
        <v>472974803.12999994</v>
      </c>
      <c r="C31" s="99">
        <f>SUM(C32:C40)</f>
        <v>42720845.490000054</v>
      </c>
      <c r="D31" s="99">
        <f>SUM(D32:D40)</f>
        <v>515695648.61999995</v>
      </c>
      <c r="E31" s="99">
        <f>SUM(E32:E40)</f>
        <v>515695648.6199999</v>
      </c>
      <c r="F31" s="99">
        <f>SUM(F32:F40)</f>
        <v>484443907.18999994</v>
      </c>
      <c r="G31" s="99">
        <f aca="true" t="shared" si="5" ref="G31:G40">D31-E31</f>
        <v>0</v>
      </c>
    </row>
    <row r="32" spans="1:7" ht="12.75">
      <c r="A32" s="169" t="s">
        <v>455</v>
      </c>
      <c r="B32" s="89">
        <v>111865728.6</v>
      </c>
      <c r="C32" s="89">
        <v>17358646.14</v>
      </c>
      <c r="D32" s="89">
        <f>B32+C32</f>
        <v>129224374.74</v>
      </c>
      <c r="E32" s="89">
        <v>129224374.74</v>
      </c>
      <c r="F32" s="89">
        <v>128564911.72999997</v>
      </c>
      <c r="G32" s="89">
        <f t="shared" si="5"/>
        <v>0</v>
      </c>
    </row>
    <row r="33" spans="1:7" ht="12.75">
      <c r="A33" s="169" t="s">
        <v>456</v>
      </c>
      <c r="B33" s="89">
        <v>105079476.23</v>
      </c>
      <c r="C33" s="89">
        <v>-14026929.079999993</v>
      </c>
      <c r="D33" s="89">
        <f aca="true" t="shared" si="6" ref="D33:D40">B33+C33</f>
        <v>91052547.15</v>
      </c>
      <c r="E33" s="89">
        <v>91052547.15</v>
      </c>
      <c r="F33" s="89">
        <v>89055888.73999998</v>
      </c>
      <c r="G33" s="89">
        <f t="shared" si="5"/>
        <v>0</v>
      </c>
    </row>
    <row r="34" spans="1:7" ht="12.75">
      <c r="A34" s="169" t="s">
        <v>457</v>
      </c>
      <c r="B34" s="89">
        <v>0</v>
      </c>
      <c r="C34" s="89">
        <v>0</v>
      </c>
      <c r="D34" s="89">
        <f t="shared" si="6"/>
        <v>0</v>
      </c>
      <c r="E34" s="89">
        <v>0</v>
      </c>
      <c r="F34" s="89">
        <v>0</v>
      </c>
      <c r="G34" s="89">
        <f t="shared" si="5"/>
        <v>0</v>
      </c>
    </row>
    <row r="35" spans="1:7" ht="12.75">
      <c r="A35" s="169" t="s">
        <v>458</v>
      </c>
      <c r="B35" s="89">
        <v>0</v>
      </c>
      <c r="C35" s="89">
        <v>0</v>
      </c>
      <c r="D35" s="89">
        <f t="shared" si="6"/>
        <v>0</v>
      </c>
      <c r="E35" s="89">
        <v>0</v>
      </c>
      <c r="F35" s="89">
        <v>0</v>
      </c>
      <c r="G35" s="89">
        <f t="shared" si="5"/>
        <v>0</v>
      </c>
    </row>
    <row r="36" spans="1:7" ht="12.75">
      <c r="A36" s="169" t="s">
        <v>459</v>
      </c>
      <c r="B36" s="89">
        <v>95660525.57999998</v>
      </c>
      <c r="C36" s="89">
        <v>-18301978.13999997</v>
      </c>
      <c r="D36" s="96">
        <f t="shared" si="6"/>
        <v>77358547.44000001</v>
      </c>
      <c r="E36" s="89">
        <v>77358547.43999994</v>
      </c>
      <c r="F36" s="89">
        <v>77335504.69999996</v>
      </c>
      <c r="G36" s="96">
        <f t="shared" si="5"/>
        <v>0</v>
      </c>
    </row>
    <row r="37" spans="1:7" ht="12.75">
      <c r="A37" s="169" t="s">
        <v>460</v>
      </c>
      <c r="B37" s="89">
        <v>0</v>
      </c>
      <c r="C37" s="89">
        <v>0</v>
      </c>
      <c r="D37" s="89">
        <f t="shared" si="6"/>
        <v>0</v>
      </c>
      <c r="E37" s="89">
        <v>0</v>
      </c>
      <c r="F37" s="89">
        <v>0</v>
      </c>
      <c r="G37" s="89">
        <f t="shared" si="5"/>
        <v>0</v>
      </c>
    </row>
    <row r="38" spans="1:7" ht="12.75">
      <c r="A38" s="169" t="s">
        <v>461</v>
      </c>
      <c r="B38" s="89">
        <v>154580905.4</v>
      </c>
      <c r="C38" s="89">
        <v>57224906.80000001</v>
      </c>
      <c r="D38" s="89">
        <f t="shared" si="6"/>
        <v>211805812.20000002</v>
      </c>
      <c r="E38" s="89">
        <v>211805812.2</v>
      </c>
      <c r="F38" s="89">
        <v>184683234.93</v>
      </c>
      <c r="G38" s="89">
        <f t="shared" si="5"/>
        <v>0</v>
      </c>
    </row>
    <row r="39" spans="1:7" ht="12.75">
      <c r="A39" s="169" t="s">
        <v>462</v>
      </c>
      <c r="B39" s="89">
        <v>5788167.32</v>
      </c>
      <c r="C39" s="89">
        <v>466199.76999999955</v>
      </c>
      <c r="D39" s="89">
        <f t="shared" si="6"/>
        <v>6254367.09</v>
      </c>
      <c r="E39" s="89">
        <v>6254367.09</v>
      </c>
      <c r="F39" s="89">
        <v>4804367.09</v>
      </c>
      <c r="G39" s="89">
        <f t="shared" si="5"/>
        <v>0</v>
      </c>
    </row>
    <row r="40" spans="1:7" ht="12.75">
      <c r="A40" s="169" t="s">
        <v>463</v>
      </c>
      <c r="B40" s="89">
        <v>0</v>
      </c>
      <c r="C40" s="89">
        <v>0</v>
      </c>
      <c r="D40" s="89">
        <f t="shared" si="6"/>
        <v>0</v>
      </c>
      <c r="E40" s="89">
        <v>0</v>
      </c>
      <c r="F40" s="89">
        <v>0</v>
      </c>
      <c r="G40" s="89">
        <f t="shared" si="5"/>
        <v>0</v>
      </c>
    </row>
    <row r="41" spans="1:7" ht="12.75">
      <c r="A41" s="170"/>
      <c r="B41" s="89"/>
      <c r="C41" s="89"/>
      <c r="D41" s="89"/>
      <c r="E41" s="89"/>
      <c r="F41" s="89"/>
      <c r="G41" s="89"/>
    </row>
    <row r="42" spans="1:7" ht="12.75">
      <c r="A42" s="168" t="s">
        <v>464</v>
      </c>
      <c r="B42" s="99">
        <f>SUM(B43:B46)</f>
        <v>2022241964</v>
      </c>
      <c r="C42" s="99">
        <f>SUM(C43:C46)</f>
        <v>141200872.25</v>
      </c>
      <c r="D42" s="99">
        <f>SUM(D43:D46)</f>
        <v>2163442836.25</v>
      </c>
      <c r="E42" s="99">
        <f>SUM(E43:E46)</f>
        <v>2163442836.25</v>
      </c>
      <c r="F42" s="99">
        <f>SUM(F43:F46)</f>
        <v>2163442836.25</v>
      </c>
      <c r="G42" s="99">
        <f>D42-E42</f>
        <v>0</v>
      </c>
    </row>
    <row r="43" spans="1:7" ht="12.75">
      <c r="A43" s="169" t="s">
        <v>465</v>
      </c>
      <c r="B43" s="89">
        <v>271243964</v>
      </c>
      <c r="C43" s="89">
        <v>-477951.4199999999</v>
      </c>
      <c r="D43" s="89">
        <f>B43+C43</f>
        <v>270766012.58</v>
      </c>
      <c r="E43" s="89">
        <v>270766012.58000004</v>
      </c>
      <c r="F43" s="89">
        <v>270766012.58000004</v>
      </c>
      <c r="G43" s="89">
        <f>D43-E43</f>
        <v>0</v>
      </c>
    </row>
    <row r="44" spans="1:7" ht="25.5">
      <c r="A44" s="171" t="s">
        <v>466</v>
      </c>
      <c r="B44" s="89">
        <v>1750998000</v>
      </c>
      <c r="C44" s="89">
        <v>141678823.67</v>
      </c>
      <c r="D44" s="89">
        <f>B44+C44</f>
        <v>1892676823.67</v>
      </c>
      <c r="E44" s="89">
        <v>1892676823.67</v>
      </c>
      <c r="F44" s="89">
        <v>1892676823.67</v>
      </c>
      <c r="G44" s="89">
        <f>D44-E44</f>
        <v>0</v>
      </c>
    </row>
    <row r="45" spans="1:7" ht="12.75">
      <c r="A45" s="169" t="s">
        <v>467</v>
      </c>
      <c r="B45" s="89">
        <v>0</v>
      </c>
      <c r="C45" s="89">
        <v>0</v>
      </c>
      <c r="D45" s="89">
        <f>B45+C45</f>
        <v>0</v>
      </c>
      <c r="E45" s="89">
        <v>0</v>
      </c>
      <c r="F45" s="89">
        <v>0</v>
      </c>
      <c r="G45" s="89">
        <f>D45-E45</f>
        <v>0</v>
      </c>
    </row>
    <row r="46" spans="1:7" ht="12.75">
      <c r="A46" s="169" t="s">
        <v>468</v>
      </c>
      <c r="B46" s="89">
        <v>0</v>
      </c>
      <c r="C46" s="89">
        <v>0</v>
      </c>
      <c r="D46" s="89">
        <f>B46+C46</f>
        <v>0</v>
      </c>
      <c r="E46" s="89">
        <v>0</v>
      </c>
      <c r="F46" s="89">
        <v>0</v>
      </c>
      <c r="G46" s="89">
        <f>D46-E46</f>
        <v>0</v>
      </c>
    </row>
    <row r="47" spans="1:7" ht="12.75">
      <c r="A47" s="170"/>
      <c r="B47" s="89"/>
      <c r="C47" s="89"/>
      <c r="D47" s="89"/>
      <c r="E47" s="89"/>
      <c r="F47" s="89"/>
      <c r="G47" s="89"/>
    </row>
    <row r="48" spans="1:7" ht="12.75">
      <c r="A48" s="168" t="s">
        <v>469</v>
      </c>
      <c r="B48" s="99">
        <f>B49+B59+B68+B79</f>
        <v>11695365000</v>
      </c>
      <c r="C48" s="99">
        <f>C49+C59+C68+C79</f>
        <v>1879314774.4299998</v>
      </c>
      <c r="D48" s="99">
        <f>D49+D59+D68+D79</f>
        <v>13574679774.429998</v>
      </c>
      <c r="E48" s="99">
        <f>E49+E59+E68+E79</f>
        <v>13574679774.429998</v>
      </c>
      <c r="F48" s="99">
        <f>F49+F59+F68+F79</f>
        <v>13567757812.949999</v>
      </c>
      <c r="G48" s="99">
        <f aca="true" t="shared" si="7" ref="G48:G83">D48-E48</f>
        <v>0</v>
      </c>
    </row>
    <row r="49" spans="1:7" ht="12.75">
      <c r="A49" s="168" t="s">
        <v>437</v>
      </c>
      <c r="B49" s="99">
        <f>SUM(B50:B57)</f>
        <v>171213000</v>
      </c>
      <c r="C49" s="99">
        <f>SUM(C50:C57)</f>
        <v>246684983.98000005</v>
      </c>
      <c r="D49" s="99">
        <f>SUM(D50:D57)</f>
        <v>417897983.98</v>
      </c>
      <c r="E49" s="99">
        <f>SUM(E50:E57)</f>
        <v>417897983.98000014</v>
      </c>
      <c r="F49" s="99">
        <f>SUM(F50:F57)</f>
        <v>417039694.5700001</v>
      </c>
      <c r="G49" s="99">
        <f t="shared" si="7"/>
        <v>0</v>
      </c>
    </row>
    <row r="50" spans="1:7" ht="12.75">
      <c r="A50" s="169" t="s">
        <v>438</v>
      </c>
      <c r="B50" s="89">
        <v>5967000</v>
      </c>
      <c r="C50" s="89">
        <v>-344456</v>
      </c>
      <c r="D50" s="89">
        <f>B50+C50</f>
        <v>5622544</v>
      </c>
      <c r="E50" s="89">
        <v>5622544</v>
      </c>
      <c r="F50" s="89">
        <v>5622544</v>
      </c>
      <c r="G50" s="89">
        <f t="shared" si="7"/>
        <v>0</v>
      </c>
    </row>
    <row r="51" spans="1:7" ht="12.75">
      <c r="A51" s="169" t="s">
        <v>439</v>
      </c>
      <c r="B51" s="89">
        <v>2565000</v>
      </c>
      <c r="C51" s="89">
        <v>57736184.96000001</v>
      </c>
      <c r="D51" s="89">
        <f aca="true" t="shared" si="8" ref="D51:D57">B51+C51</f>
        <v>60301184.96000001</v>
      </c>
      <c r="E51" s="89">
        <v>60301184.96000001</v>
      </c>
      <c r="F51" s="89">
        <v>59803022.96000001</v>
      </c>
      <c r="G51" s="89">
        <f t="shared" si="7"/>
        <v>0</v>
      </c>
    </row>
    <row r="52" spans="1:7" ht="12.75">
      <c r="A52" s="169" t="s">
        <v>440</v>
      </c>
      <c r="B52" s="89">
        <v>5000000</v>
      </c>
      <c r="C52" s="89">
        <v>40962860.040000014</v>
      </c>
      <c r="D52" s="89">
        <f t="shared" si="8"/>
        <v>45962860.040000014</v>
      </c>
      <c r="E52" s="89">
        <v>45962860.04000002</v>
      </c>
      <c r="F52" s="89">
        <v>45961360.01000002</v>
      </c>
      <c r="G52" s="89">
        <f t="shared" si="7"/>
        <v>0</v>
      </c>
    </row>
    <row r="53" spans="1:7" ht="12.75">
      <c r="A53" s="169" t="s">
        <v>441</v>
      </c>
      <c r="B53" s="89">
        <v>0</v>
      </c>
      <c r="C53" s="89">
        <v>0</v>
      </c>
      <c r="D53" s="89">
        <f t="shared" si="8"/>
        <v>0</v>
      </c>
      <c r="E53" s="89">
        <v>0</v>
      </c>
      <c r="F53" s="89">
        <v>0</v>
      </c>
      <c r="G53" s="89">
        <f t="shared" si="7"/>
        <v>0</v>
      </c>
    </row>
    <row r="54" spans="1:7" ht="12.75">
      <c r="A54" s="169" t="s">
        <v>442</v>
      </c>
      <c r="B54" s="89"/>
      <c r="C54" s="89">
        <v>59325086.85</v>
      </c>
      <c r="D54" s="89">
        <f t="shared" si="8"/>
        <v>59325086.85</v>
      </c>
      <c r="E54" s="89">
        <v>59325086.85</v>
      </c>
      <c r="F54" s="89">
        <v>59325086.85</v>
      </c>
      <c r="G54" s="89">
        <f t="shared" si="7"/>
        <v>0</v>
      </c>
    </row>
    <row r="55" spans="1:7" ht="12.75">
      <c r="A55" s="169" t="s">
        <v>443</v>
      </c>
      <c r="B55" s="89">
        <v>0</v>
      </c>
      <c r="C55" s="89">
        <v>0</v>
      </c>
      <c r="D55" s="89">
        <f t="shared" si="8"/>
        <v>0</v>
      </c>
      <c r="E55" s="89">
        <v>0</v>
      </c>
      <c r="F55" s="89">
        <v>0</v>
      </c>
      <c r="G55" s="89">
        <f t="shared" si="7"/>
        <v>0</v>
      </c>
    </row>
    <row r="56" spans="1:7" ht="12.75">
      <c r="A56" s="169" t="s">
        <v>444</v>
      </c>
      <c r="B56" s="89">
        <v>152681000</v>
      </c>
      <c r="C56" s="89">
        <v>77103682.98</v>
      </c>
      <c r="D56" s="89">
        <f t="shared" si="8"/>
        <v>229784682.98000002</v>
      </c>
      <c r="E56" s="89">
        <v>229784682.9800001</v>
      </c>
      <c r="F56" s="89">
        <v>229784682.9800001</v>
      </c>
      <c r="G56" s="89">
        <f t="shared" si="7"/>
        <v>0</v>
      </c>
    </row>
    <row r="57" spans="1:7" ht="12.75">
      <c r="A57" s="169" t="s">
        <v>445</v>
      </c>
      <c r="B57" s="89">
        <v>5000000</v>
      </c>
      <c r="C57" s="89">
        <v>11901625.149999999</v>
      </c>
      <c r="D57" s="89">
        <f t="shared" si="8"/>
        <v>16901625.15</v>
      </c>
      <c r="E57" s="89">
        <v>16901625.15</v>
      </c>
      <c r="F57" s="89">
        <v>16542997.77</v>
      </c>
      <c r="G57" s="89">
        <f t="shared" si="7"/>
        <v>0</v>
      </c>
    </row>
    <row r="58" spans="1:7" ht="12.75">
      <c r="A58" s="170"/>
      <c r="B58" s="89"/>
      <c r="C58" s="89"/>
      <c r="D58" s="89"/>
      <c r="E58" s="89"/>
      <c r="F58" s="89"/>
      <c r="G58" s="89"/>
    </row>
    <row r="59" spans="1:7" ht="12.75">
      <c r="A59" s="168" t="s">
        <v>446</v>
      </c>
      <c r="B59" s="99">
        <f>SUM(B60:B66)</f>
        <v>9871289447</v>
      </c>
      <c r="C59" s="99">
        <f>SUM(C60:C66)</f>
        <v>1546749965.1599998</v>
      </c>
      <c r="D59" s="99">
        <f>SUM(D60:D66)</f>
        <v>11418039412.16</v>
      </c>
      <c r="E59" s="99">
        <f>SUM(E60:E66)</f>
        <v>11418039412.16</v>
      </c>
      <c r="F59" s="99">
        <f>SUM(F60:F66)</f>
        <v>11418016228.859999</v>
      </c>
      <c r="G59" s="99">
        <f t="shared" si="7"/>
        <v>0</v>
      </c>
    </row>
    <row r="60" spans="1:7" ht="12.75">
      <c r="A60" s="169" t="s">
        <v>447</v>
      </c>
      <c r="B60" s="89">
        <v>0</v>
      </c>
      <c r="C60" s="89">
        <v>1414492.1</v>
      </c>
      <c r="D60" s="89">
        <f>B60+C60</f>
        <v>1414492.1</v>
      </c>
      <c r="E60" s="89">
        <v>1414492.1</v>
      </c>
      <c r="F60" s="89">
        <v>1414492.1</v>
      </c>
      <c r="G60" s="89">
        <f t="shared" si="7"/>
        <v>0</v>
      </c>
    </row>
    <row r="61" spans="1:7" ht="12.75">
      <c r="A61" s="169" t="s">
        <v>448</v>
      </c>
      <c r="B61" s="89">
        <v>291984336</v>
      </c>
      <c r="C61" s="89">
        <v>1045204984.2399999</v>
      </c>
      <c r="D61" s="89">
        <f aca="true" t="shared" si="9" ref="D61:D66">B61+C61</f>
        <v>1337189320.2399998</v>
      </c>
      <c r="E61" s="89">
        <v>1337189320.24</v>
      </c>
      <c r="F61" s="89">
        <v>1337166136.94</v>
      </c>
      <c r="G61" s="89">
        <f t="shared" si="7"/>
        <v>0</v>
      </c>
    </row>
    <row r="62" spans="1:7" ht="12.75">
      <c r="A62" s="169" t="s">
        <v>449</v>
      </c>
      <c r="B62" s="89">
        <v>1595767000</v>
      </c>
      <c r="C62" s="89">
        <v>69365181.73000002</v>
      </c>
      <c r="D62" s="89">
        <f t="shared" si="9"/>
        <v>1665132181.73</v>
      </c>
      <c r="E62" s="89">
        <v>1665132181.7299998</v>
      </c>
      <c r="F62" s="89">
        <v>1665132181.7299998</v>
      </c>
      <c r="G62" s="89">
        <f t="shared" si="7"/>
        <v>0</v>
      </c>
    </row>
    <row r="63" spans="1:7" ht="12.75">
      <c r="A63" s="169" t="s">
        <v>450</v>
      </c>
      <c r="B63" s="89">
        <v>0</v>
      </c>
      <c r="C63" s="89">
        <v>86188394.58000001</v>
      </c>
      <c r="D63" s="89">
        <f t="shared" si="9"/>
        <v>86188394.58000001</v>
      </c>
      <c r="E63" s="89">
        <v>86188394.58000001</v>
      </c>
      <c r="F63" s="89">
        <v>86188394.58000001</v>
      </c>
      <c r="G63" s="89">
        <f t="shared" si="7"/>
        <v>0</v>
      </c>
    </row>
    <row r="64" spans="1:7" ht="12.75">
      <c r="A64" s="169" t="s">
        <v>451</v>
      </c>
      <c r="B64" s="89">
        <v>7399777000</v>
      </c>
      <c r="C64" s="89">
        <v>116845890.21999991</v>
      </c>
      <c r="D64" s="89">
        <f t="shared" si="9"/>
        <v>7516622890.22</v>
      </c>
      <c r="E64" s="89">
        <v>7516622890.219998</v>
      </c>
      <c r="F64" s="89">
        <v>7516622890.219998</v>
      </c>
      <c r="G64" s="89">
        <f t="shared" si="7"/>
        <v>0</v>
      </c>
    </row>
    <row r="65" spans="1:7" ht="12.75">
      <c r="A65" s="169" t="s">
        <v>452</v>
      </c>
      <c r="B65" s="89">
        <v>583761111</v>
      </c>
      <c r="C65" s="89">
        <v>227731022.28999996</v>
      </c>
      <c r="D65" s="89">
        <f t="shared" si="9"/>
        <v>811492133.29</v>
      </c>
      <c r="E65" s="89">
        <v>811492133.2900002</v>
      </c>
      <c r="F65" s="89">
        <v>811492133.2900002</v>
      </c>
      <c r="G65" s="89">
        <f t="shared" si="7"/>
        <v>0</v>
      </c>
    </row>
    <row r="66" spans="1:7" ht="12.75">
      <c r="A66" s="169" t="s">
        <v>453</v>
      </c>
      <c r="B66" s="89">
        <v>0</v>
      </c>
      <c r="C66" s="89">
        <v>0</v>
      </c>
      <c r="D66" s="89">
        <f t="shared" si="9"/>
        <v>0</v>
      </c>
      <c r="E66" s="89">
        <v>0</v>
      </c>
      <c r="F66" s="89">
        <v>0</v>
      </c>
      <c r="G66" s="89">
        <f t="shared" si="7"/>
        <v>0</v>
      </c>
    </row>
    <row r="67" spans="1:7" ht="12.75">
      <c r="A67" s="170"/>
      <c r="B67" s="89"/>
      <c r="C67" s="89"/>
      <c r="D67" s="89"/>
      <c r="E67" s="89"/>
      <c r="F67" s="89"/>
      <c r="G67" s="89"/>
    </row>
    <row r="68" spans="1:7" ht="12.75">
      <c r="A68" s="168" t="s">
        <v>454</v>
      </c>
      <c r="B68" s="99">
        <f>SUM(B69:B77)</f>
        <v>366759000</v>
      </c>
      <c r="C68" s="99">
        <f>SUM(C69:C77)</f>
        <v>83922637.97999994</v>
      </c>
      <c r="D68" s="99">
        <f>SUM(D69:D77)</f>
        <v>450681637.97999996</v>
      </c>
      <c r="E68" s="99">
        <f>SUM(E69:E77)</f>
        <v>450681637.9800001</v>
      </c>
      <c r="F68" s="99">
        <f>SUM(F69:F77)</f>
        <v>444641149.21000004</v>
      </c>
      <c r="G68" s="99">
        <f t="shared" si="7"/>
        <v>0</v>
      </c>
    </row>
    <row r="69" spans="1:7" ht="12.75">
      <c r="A69" s="169" t="s">
        <v>455</v>
      </c>
      <c r="B69" s="89">
        <v>36759000</v>
      </c>
      <c r="C69" s="89">
        <v>53073747.97</v>
      </c>
      <c r="D69" s="89">
        <f>B69+C69</f>
        <v>89832747.97</v>
      </c>
      <c r="E69" s="89">
        <v>89832747.97000001</v>
      </c>
      <c r="F69" s="89">
        <v>89832747.97000001</v>
      </c>
      <c r="G69" s="89">
        <f t="shared" si="7"/>
        <v>0</v>
      </c>
    </row>
    <row r="70" spans="1:7" ht="12.75">
      <c r="A70" s="169" t="s">
        <v>456</v>
      </c>
      <c r="B70" s="89">
        <v>20000000</v>
      </c>
      <c r="C70" s="89">
        <v>25099662.839999992</v>
      </c>
      <c r="D70" s="89">
        <f aca="true" t="shared" si="10" ref="D70:D77">B70+C70</f>
        <v>45099662.83999999</v>
      </c>
      <c r="E70" s="89">
        <v>45099662.84000001</v>
      </c>
      <c r="F70" s="89">
        <v>45099662.84000001</v>
      </c>
      <c r="G70" s="89">
        <f t="shared" si="7"/>
        <v>0</v>
      </c>
    </row>
    <row r="71" spans="1:7" ht="12.75">
      <c r="A71" s="169" t="s">
        <v>457</v>
      </c>
      <c r="B71" s="89">
        <v>0</v>
      </c>
      <c r="C71" s="89">
        <v>0</v>
      </c>
      <c r="D71" s="89">
        <f t="shared" si="10"/>
        <v>0</v>
      </c>
      <c r="E71" s="89">
        <v>0</v>
      </c>
      <c r="F71" s="89">
        <v>0</v>
      </c>
      <c r="G71" s="89">
        <f t="shared" si="7"/>
        <v>0</v>
      </c>
    </row>
    <row r="72" spans="1:7" ht="12.75">
      <c r="A72" s="169" t="s">
        <v>458</v>
      </c>
      <c r="B72" s="89">
        <v>0</v>
      </c>
      <c r="C72" s="89">
        <v>0</v>
      </c>
      <c r="D72" s="89">
        <f t="shared" si="10"/>
        <v>0</v>
      </c>
      <c r="E72" s="89">
        <v>0</v>
      </c>
      <c r="F72" s="89">
        <v>0</v>
      </c>
      <c r="G72" s="89">
        <f t="shared" si="7"/>
        <v>0</v>
      </c>
    </row>
    <row r="73" spans="1:7" ht="12.75">
      <c r="A73" s="169" t="s">
        <v>459</v>
      </c>
      <c r="B73" s="89">
        <v>300000000</v>
      </c>
      <c r="C73" s="89">
        <v>-83922420.79000004</v>
      </c>
      <c r="D73" s="89">
        <f t="shared" si="10"/>
        <v>216077579.20999998</v>
      </c>
      <c r="E73" s="89">
        <v>216077579.21000004</v>
      </c>
      <c r="F73" s="89">
        <v>210037090.44000003</v>
      </c>
      <c r="G73" s="89">
        <f t="shared" si="7"/>
        <v>0</v>
      </c>
    </row>
    <row r="74" spans="1:7" ht="12.75">
      <c r="A74" s="169" t="s">
        <v>460</v>
      </c>
      <c r="B74" s="89">
        <v>0</v>
      </c>
      <c r="C74" s="89">
        <v>0</v>
      </c>
      <c r="D74" s="89">
        <f t="shared" si="10"/>
        <v>0</v>
      </c>
      <c r="E74" s="89">
        <v>0</v>
      </c>
      <c r="F74" s="89">
        <v>0</v>
      </c>
      <c r="G74" s="89">
        <f t="shared" si="7"/>
        <v>0</v>
      </c>
    </row>
    <row r="75" spans="1:7" ht="12.75">
      <c r="A75" s="169" t="s">
        <v>461</v>
      </c>
      <c r="B75" s="89">
        <v>0</v>
      </c>
      <c r="C75" s="89">
        <v>99403385.38</v>
      </c>
      <c r="D75" s="89">
        <f t="shared" si="10"/>
        <v>99403385.38</v>
      </c>
      <c r="E75" s="89">
        <v>99403385.38</v>
      </c>
      <c r="F75" s="89">
        <v>99403385.38</v>
      </c>
      <c r="G75" s="89">
        <f t="shared" si="7"/>
        <v>0</v>
      </c>
    </row>
    <row r="76" spans="1:7" ht="12.75">
      <c r="A76" s="169" t="s">
        <v>462</v>
      </c>
      <c r="B76" s="89">
        <v>10000000</v>
      </c>
      <c r="C76" s="89">
        <v>-9731737.42</v>
      </c>
      <c r="D76" s="89">
        <f t="shared" si="10"/>
        <v>268262.5800000001</v>
      </c>
      <c r="E76" s="89">
        <v>268262.58</v>
      </c>
      <c r="F76" s="89">
        <v>268262.58</v>
      </c>
      <c r="G76" s="89">
        <f t="shared" si="7"/>
        <v>0</v>
      </c>
    </row>
    <row r="77" spans="1:7" ht="12.75">
      <c r="A77" s="172" t="s">
        <v>463</v>
      </c>
      <c r="B77" s="173">
        <v>0</v>
      </c>
      <c r="C77" s="173">
        <v>0</v>
      </c>
      <c r="D77" s="173">
        <f t="shared" si="10"/>
        <v>0</v>
      </c>
      <c r="E77" s="173">
        <v>0</v>
      </c>
      <c r="F77" s="173">
        <v>0</v>
      </c>
      <c r="G77" s="173">
        <f t="shared" si="7"/>
        <v>0</v>
      </c>
    </row>
    <row r="78" spans="1:7" ht="12.75">
      <c r="A78" s="170"/>
      <c r="B78" s="89"/>
      <c r="C78" s="89"/>
      <c r="D78" s="89"/>
      <c r="E78" s="89"/>
      <c r="F78" s="89"/>
      <c r="G78" s="89"/>
    </row>
    <row r="79" spans="1:7" ht="12.75">
      <c r="A79" s="168" t="s">
        <v>464</v>
      </c>
      <c r="B79" s="99">
        <f>SUM(B80:B83)</f>
        <v>1286103553</v>
      </c>
      <c r="C79" s="99">
        <f>SUM(C80:C83)</f>
        <v>1957187.3099999996</v>
      </c>
      <c r="D79" s="99">
        <f>SUM(D80:D83)</f>
        <v>1288060740.31</v>
      </c>
      <c r="E79" s="99">
        <f>SUM(E80:E83)</f>
        <v>1288060740.31</v>
      </c>
      <c r="F79" s="99">
        <f>SUM(F80:F83)</f>
        <v>1288060740.31</v>
      </c>
      <c r="G79" s="99">
        <f t="shared" si="7"/>
        <v>0</v>
      </c>
    </row>
    <row r="80" spans="1:7" ht="12.75">
      <c r="A80" s="169" t="s">
        <v>465</v>
      </c>
      <c r="B80" s="89">
        <v>147282553</v>
      </c>
      <c r="C80" s="89">
        <v>-3967586.46</v>
      </c>
      <c r="D80" s="89">
        <f>B80+C80</f>
        <v>143314966.54</v>
      </c>
      <c r="E80" s="89">
        <v>143314966.54</v>
      </c>
      <c r="F80" s="89">
        <v>143314966.54</v>
      </c>
      <c r="G80" s="89">
        <f t="shared" si="7"/>
        <v>0</v>
      </c>
    </row>
    <row r="81" spans="1:7" ht="25.5">
      <c r="A81" s="171" t="s">
        <v>466</v>
      </c>
      <c r="B81" s="89">
        <v>1138821000</v>
      </c>
      <c r="C81" s="89">
        <v>5924773.77</v>
      </c>
      <c r="D81" s="89">
        <f>B81+C81</f>
        <v>1144745773.77</v>
      </c>
      <c r="E81" s="89">
        <v>1144745773.77</v>
      </c>
      <c r="F81" s="89">
        <v>1144745773.77</v>
      </c>
      <c r="G81" s="89">
        <f t="shared" si="7"/>
        <v>0</v>
      </c>
    </row>
    <row r="82" spans="1:7" ht="12.75">
      <c r="A82" s="169" t="s">
        <v>467</v>
      </c>
      <c r="B82" s="89">
        <v>0</v>
      </c>
      <c r="C82" s="89">
        <v>0</v>
      </c>
      <c r="D82" s="89">
        <f>B82+C82</f>
        <v>0</v>
      </c>
      <c r="E82" s="89">
        <v>0</v>
      </c>
      <c r="F82" s="89">
        <v>0</v>
      </c>
      <c r="G82" s="89">
        <f t="shared" si="7"/>
        <v>0</v>
      </c>
    </row>
    <row r="83" spans="1:7" ht="12.75">
      <c r="A83" s="169" t="s">
        <v>468</v>
      </c>
      <c r="B83" s="89">
        <v>0</v>
      </c>
      <c r="C83" s="89">
        <v>0</v>
      </c>
      <c r="D83" s="89">
        <f>B83+C83</f>
        <v>0</v>
      </c>
      <c r="E83" s="89">
        <v>0</v>
      </c>
      <c r="F83" s="89">
        <v>0</v>
      </c>
      <c r="G83" s="89">
        <f t="shared" si="7"/>
        <v>0</v>
      </c>
    </row>
    <row r="84" spans="1:7" ht="12.75">
      <c r="A84" s="170"/>
      <c r="B84" s="89"/>
      <c r="C84" s="89"/>
      <c r="D84" s="89"/>
      <c r="E84" s="89"/>
      <c r="F84" s="89"/>
      <c r="G84" s="89"/>
    </row>
    <row r="85" spans="1:7" ht="12.75">
      <c r="A85" s="168" t="s">
        <v>395</v>
      </c>
      <c r="B85" s="99">
        <f aca="true" t="shared" si="11" ref="B85:G85">B11+B48</f>
        <v>19361451000</v>
      </c>
      <c r="C85" s="99">
        <f t="shared" si="11"/>
        <v>2528352216.63</v>
      </c>
      <c r="D85" s="99">
        <f t="shared" si="11"/>
        <v>21889803216.629997</v>
      </c>
      <c r="E85" s="99">
        <f t="shared" si="11"/>
        <v>21889803216.61</v>
      </c>
      <c r="F85" s="99">
        <f t="shared" si="11"/>
        <v>21720062736.95</v>
      </c>
      <c r="G85" s="99">
        <f t="shared" si="11"/>
        <v>0.020000934600830078</v>
      </c>
    </row>
    <row r="86" spans="1:7" ht="13.5" thickBot="1">
      <c r="A86" s="174"/>
      <c r="B86" s="175"/>
      <c r="C86" s="175"/>
      <c r="D86" s="175"/>
      <c r="E86" s="175"/>
      <c r="F86" s="175"/>
      <c r="G86" s="175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0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5" width="15.00390625" style="1" customWidth="1"/>
    <col min="6" max="7" width="15.1406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01" t="s">
        <v>123</v>
      </c>
      <c r="C2" s="202"/>
      <c r="D2" s="202"/>
      <c r="E2" s="202"/>
      <c r="F2" s="202"/>
      <c r="G2" s="202"/>
      <c r="H2" s="248"/>
    </row>
    <row r="3" spans="2:8" ht="12.75">
      <c r="B3" s="232" t="s">
        <v>314</v>
      </c>
      <c r="C3" s="233"/>
      <c r="D3" s="233"/>
      <c r="E3" s="233"/>
      <c r="F3" s="233"/>
      <c r="G3" s="233"/>
      <c r="H3" s="249"/>
    </row>
    <row r="4" spans="2:8" ht="12.75">
      <c r="B4" s="232" t="s">
        <v>470</v>
      </c>
      <c r="C4" s="233"/>
      <c r="D4" s="233"/>
      <c r="E4" s="233"/>
      <c r="F4" s="233"/>
      <c r="G4" s="233"/>
      <c r="H4" s="249"/>
    </row>
    <row r="5" spans="2:8" ht="12.75">
      <c r="B5" s="232" t="s">
        <v>125</v>
      </c>
      <c r="C5" s="233"/>
      <c r="D5" s="233"/>
      <c r="E5" s="233"/>
      <c r="F5" s="233"/>
      <c r="G5" s="233"/>
      <c r="H5" s="249"/>
    </row>
    <row r="6" spans="2:8" ht="13.5" thickBot="1">
      <c r="B6" s="235" t="s">
        <v>1</v>
      </c>
      <c r="C6" s="236"/>
      <c r="D6" s="236"/>
      <c r="E6" s="236"/>
      <c r="F6" s="236"/>
      <c r="G6" s="236"/>
      <c r="H6" s="250"/>
    </row>
    <row r="7" spans="2:8" ht="13.5" thickBot="1">
      <c r="B7" s="242" t="s">
        <v>2</v>
      </c>
      <c r="C7" s="256" t="s">
        <v>316</v>
      </c>
      <c r="D7" s="257"/>
      <c r="E7" s="257"/>
      <c r="F7" s="257"/>
      <c r="G7" s="258"/>
      <c r="H7" s="240" t="s">
        <v>317</v>
      </c>
    </row>
    <row r="8" spans="2:8" ht="26.25" thickBot="1">
      <c r="B8" s="243"/>
      <c r="C8" s="32" t="s">
        <v>207</v>
      </c>
      <c r="D8" s="32" t="s">
        <v>318</v>
      </c>
      <c r="E8" s="32" t="s">
        <v>319</v>
      </c>
      <c r="F8" s="32" t="s">
        <v>471</v>
      </c>
      <c r="G8" s="32" t="s">
        <v>224</v>
      </c>
      <c r="H8" s="241"/>
    </row>
    <row r="9" spans="2:8" ht="12.75">
      <c r="B9" s="176" t="s">
        <v>472</v>
      </c>
      <c r="C9" s="162">
        <f>C10+C11+C12+C15+C16+C19</f>
        <v>2827323782.79</v>
      </c>
      <c r="D9" s="162">
        <f>D10+D11+D12+D15+D16+D19</f>
        <v>-296153557.72</v>
      </c>
      <c r="E9" s="162">
        <f>E10+E11+E12+E15+E16+E19</f>
        <v>2531170225.0699997</v>
      </c>
      <c r="F9" s="162">
        <f>F10+F11+F12+F15+F16+F19</f>
        <v>2531170225.07</v>
      </c>
      <c r="G9" s="162">
        <f>G10+G11+G12+G15+G16+G19</f>
        <v>2531015112.18</v>
      </c>
      <c r="H9" s="158">
        <f>E9-F9</f>
        <v>0</v>
      </c>
    </row>
    <row r="10" spans="2:8" ht="20.25" customHeight="1">
      <c r="B10" s="177" t="s">
        <v>473</v>
      </c>
      <c r="C10" s="25">
        <v>1307121179.54</v>
      </c>
      <c r="D10" s="25">
        <v>-135646282.9</v>
      </c>
      <c r="E10" s="17">
        <f>C10+D10</f>
        <v>1171474896.6399999</v>
      </c>
      <c r="F10" s="17">
        <v>1171474896.64</v>
      </c>
      <c r="G10" s="17">
        <v>1171357160.35</v>
      </c>
      <c r="H10" s="17">
        <f aca="true" t="shared" si="0" ref="H10:H31">E10-F10</f>
        <v>0</v>
      </c>
    </row>
    <row r="11" spans="2:8" ht="12.75">
      <c r="B11" s="177" t="s">
        <v>474</v>
      </c>
      <c r="C11" s="25">
        <v>658320853.78</v>
      </c>
      <c r="D11" s="25">
        <v>-71207333.53</v>
      </c>
      <c r="E11" s="17">
        <f>C11+D11</f>
        <v>587113520.25</v>
      </c>
      <c r="F11" s="17">
        <v>587113520.25</v>
      </c>
      <c r="G11" s="17">
        <v>587113520.25</v>
      </c>
      <c r="H11" s="17">
        <f t="shared" si="0"/>
        <v>0</v>
      </c>
    </row>
    <row r="12" spans="2:8" ht="12.75">
      <c r="B12" s="177" t="s">
        <v>475</v>
      </c>
      <c r="C12" s="25">
        <f>SUM(C13:C14)</f>
        <v>0</v>
      </c>
      <c r="D12" s="25">
        <f>SUM(D13:D14)</f>
        <v>0</v>
      </c>
      <c r="E12" s="25">
        <f>SUM(E13:E14)</f>
        <v>0</v>
      </c>
      <c r="F12" s="25">
        <f>SUM(F13:F14)</f>
        <v>0</v>
      </c>
      <c r="G12" s="25">
        <f>SUM(G13:G14)</f>
        <v>0</v>
      </c>
      <c r="H12" s="17">
        <f t="shared" si="0"/>
        <v>0</v>
      </c>
    </row>
    <row r="13" spans="2:8" ht="12.75">
      <c r="B13" s="18" t="s">
        <v>476</v>
      </c>
      <c r="C13" s="25">
        <v>0</v>
      </c>
      <c r="D13" s="25">
        <v>0</v>
      </c>
      <c r="E13" s="17">
        <f>C13+D13</f>
        <v>0</v>
      </c>
      <c r="F13" s="25">
        <v>0</v>
      </c>
      <c r="G13" s="25">
        <v>0</v>
      </c>
      <c r="H13" s="17">
        <f t="shared" si="0"/>
        <v>0</v>
      </c>
    </row>
    <row r="14" spans="2:8" ht="12.75">
      <c r="B14" s="18" t="s">
        <v>477</v>
      </c>
      <c r="C14" s="25">
        <v>0</v>
      </c>
      <c r="D14" s="25">
        <v>0</v>
      </c>
      <c r="E14" s="17">
        <f>C14+D14</f>
        <v>0</v>
      </c>
      <c r="F14" s="25">
        <v>0</v>
      </c>
      <c r="G14" s="25">
        <v>0</v>
      </c>
      <c r="H14" s="17">
        <f t="shared" si="0"/>
        <v>0</v>
      </c>
    </row>
    <row r="15" spans="2:8" ht="12.75">
      <c r="B15" s="177" t="s">
        <v>478</v>
      </c>
      <c r="C15" s="25">
        <v>861881749.47</v>
      </c>
      <c r="D15" s="25">
        <v>-89299941.28999999</v>
      </c>
      <c r="E15" s="17">
        <f>C15+D15</f>
        <v>772581808.1800001</v>
      </c>
      <c r="F15" s="17">
        <v>772581808.1800001</v>
      </c>
      <c r="G15" s="17">
        <v>772544431.58</v>
      </c>
      <c r="H15" s="17">
        <f t="shared" si="0"/>
        <v>0</v>
      </c>
    </row>
    <row r="16" spans="2:8" ht="25.5">
      <c r="B16" s="177" t="s">
        <v>479</v>
      </c>
      <c r="C16" s="25">
        <f>C17+C18</f>
        <v>0</v>
      </c>
      <c r="D16" s="25">
        <f>D17+D18</f>
        <v>0</v>
      </c>
      <c r="E16" s="25">
        <f>E17+E18</f>
        <v>0</v>
      </c>
      <c r="F16" s="25">
        <f>F17+F18</f>
        <v>0</v>
      </c>
      <c r="G16" s="25">
        <f>G17+G18</f>
        <v>0</v>
      </c>
      <c r="H16" s="17">
        <f t="shared" si="0"/>
        <v>0</v>
      </c>
    </row>
    <row r="17" spans="2:8" ht="12.75">
      <c r="B17" s="18" t="s">
        <v>480</v>
      </c>
      <c r="C17" s="25">
        <v>0</v>
      </c>
      <c r="D17" s="17">
        <v>0</v>
      </c>
      <c r="E17" s="17">
        <f>C17+D17</f>
        <v>0</v>
      </c>
      <c r="F17" s="17">
        <v>0</v>
      </c>
      <c r="G17" s="17">
        <v>0</v>
      </c>
      <c r="H17" s="17">
        <f t="shared" si="0"/>
        <v>0</v>
      </c>
    </row>
    <row r="18" spans="2:8" ht="12.75">
      <c r="B18" s="18" t="s">
        <v>481</v>
      </c>
      <c r="C18" s="25">
        <v>0</v>
      </c>
      <c r="D18" s="17">
        <v>0</v>
      </c>
      <c r="E18" s="17">
        <f>C18+D18</f>
        <v>0</v>
      </c>
      <c r="F18" s="17">
        <v>0</v>
      </c>
      <c r="G18" s="17">
        <v>0</v>
      </c>
      <c r="H18" s="17">
        <f t="shared" si="0"/>
        <v>0</v>
      </c>
    </row>
    <row r="19" spans="2:8" ht="12.75">
      <c r="B19" s="177" t="s">
        <v>482</v>
      </c>
      <c r="C19" s="25">
        <v>0</v>
      </c>
      <c r="D19" s="17">
        <v>0</v>
      </c>
      <c r="E19" s="17">
        <f>C19+D19</f>
        <v>0</v>
      </c>
      <c r="F19" s="17">
        <v>0</v>
      </c>
      <c r="G19" s="17">
        <v>0</v>
      </c>
      <c r="H19" s="17">
        <f t="shared" si="0"/>
        <v>0</v>
      </c>
    </row>
    <row r="20" spans="2:8" s="182" customFormat="1" ht="12.75">
      <c r="B20" s="178"/>
      <c r="C20" s="179"/>
      <c r="D20" s="180"/>
      <c r="E20" s="180"/>
      <c r="F20" s="180"/>
      <c r="G20" s="180"/>
      <c r="H20" s="181"/>
    </row>
    <row r="21" spans="2:8" ht="12.75">
      <c r="B21" s="176" t="s">
        <v>483</v>
      </c>
      <c r="C21" s="162">
        <f>C22+C23+C24+C27+C28+C31</f>
        <v>0</v>
      </c>
      <c r="D21" s="162">
        <f>D22+D23+D24+D27+D28+D31</f>
        <v>860038893.55</v>
      </c>
      <c r="E21" s="162">
        <f>E22+E23+E24+E27+E28+E31</f>
        <v>860038893.55</v>
      </c>
      <c r="F21" s="162">
        <f>F22+F23+F24+F27+F28+F31</f>
        <v>860038893.55</v>
      </c>
      <c r="G21" s="162">
        <f>G22+G23+G24+G27+G28+G31</f>
        <v>860015710.25</v>
      </c>
      <c r="H21" s="158">
        <f t="shared" si="0"/>
        <v>0</v>
      </c>
    </row>
    <row r="22" spans="2:8" ht="18.75" customHeight="1">
      <c r="B22" s="177" t="s">
        <v>473</v>
      </c>
      <c r="C22" s="25">
        <v>0</v>
      </c>
      <c r="D22" s="17">
        <v>126227944.13</v>
      </c>
      <c r="E22" s="17">
        <f>C22+D22</f>
        <v>126227944.13</v>
      </c>
      <c r="F22" s="17">
        <v>126227944.13</v>
      </c>
      <c r="G22" s="17">
        <v>126204760.83</v>
      </c>
      <c r="H22" s="17">
        <f t="shared" si="0"/>
        <v>0</v>
      </c>
    </row>
    <row r="23" spans="2:8" ht="12.75">
      <c r="B23" s="177" t="s">
        <v>474</v>
      </c>
      <c r="C23" s="25">
        <v>0</v>
      </c>
      <c r="D23" s="17">
        <v>647893878.28</v>
      </c>
      <c r="E23" s="17">
        <f>C23+D23</f>
        <v>647893878.28</v>
      </c>
      <c r="F23" s="17">
        <v>647893878.28</v>
      </c>
      <c r="G23" s="17">
        <v>647893878.28</v>
      </c>
      <c r="H23" s="17">
        <f t="shared" si="0"/>
        <v>0</v>
      </c>
    </row>
    <row r="24" spans="2:8" ht="12.75">
      <c r="B24" s="177" t="s">
        <v>475</v>
      </c>
      <c r="C24" s="25">
        <f>SUM(C25:C26)</f>
        <v>0</v>
      </c>
      <c r="D24" s="25">
        <f>SUM(D25:D26)</f>
        <v>0</v>
      </c>
      <c r="E24" s="25">
        <f>SUM(E25:E26)</f>
        <v>0</v>
      </c>
      <c r="F24" s="25">
        <f>SUM(F25:F26)</f>
        <v>0</v>
      </c>
      <c r="G24" s="25">
        <f>SUM(G25:G26)</f>
        <v>0</v>
      </c>
      <c r="H24" s="17">
        <f t="shared" si="0"/>
        <v>0</v>
      </c>
    </row>
    <row r="25" spans="2:8" ht="12.75">
      <c r="B25" s="18" t="s">
        <v>476</v>
      </c>
      <c r="C25" s="25">
        <v>0</v>
      </c>
      <c r="D25" s="17">
        <v>0</v>
      </c>
      <c r="E25" s="17">
        <f>C25+D25</f>
        <v>0</v>
      </c>
      <c r="F25" s="17">
        <v>0</v>
      </c>
      <c r="G25" s="17">
        <v>0</v>
      </c>
      <c r="H25" s="17">
        <f t="shared" si="0"/>
        <v>0</v>
      </c>
    </row>
    <row r="26" spans="2:8" ht="12.75">
      <c r="B26" s="18" t="s">
        <v>477</v>
      </c>
      <c r="C26" s="25">
        <v>0</v>
      </c>
      <c r="D26" s="17">
        <v>0</v>
      </c>
      <c r="E26" s="17">
        <f>C26+D26</f>
        <v>0</v>
      </c>
      <c r="F26" s="17">
        <v>0</v>
      </c>
      <c r="G26" s="17">
        <v>0</v>
      </c>
      <c r="H26" s="17">
        <f t="shared" si="0"/>
        <v>0</v>
      </c>
    </row>
    <row r="27" spans="2:8" ht="12.75">
      <c r="B27" s="177" t="s">
        <v>478</v>
      </c>
      <c r="C27" s="25">
        <v>0</v>
      </c>
      <c r="D27" s="17">
        <v>85917071.14</v>
      </c>
      <c r="E27" s="17">
        <f>C27+D27</f>
        <v>85917071.14</v>
      </c>
      <c r="F27" s="17">
        <v>85917071.14</v>
      </c>
      <c r="G27" s="17">
        <v>85917071.14</v>
      </c>
      <c r="H27" s="17">
        <f t="shared" si="0"/>
        <v>0</v>
      </c>
    </row>
    <row r="28" spans="2:8" ht="25.5">
      <c r="B28" s="177" t="s">
        <v>479</v>
      </c>
      <c r="C28" s="25">
        <f>C29+C30</f>
        <v>0</v>
      </c>
      <c r="D28" s="25">
        <f>D29+D30</f>
        <v>0</v>
      </c>
      <c r="E28" s="25">
        <f>E29+E30</f>
        <v>0</v>
      </c>
      <c r="F28" s="25">
        <f>F29+F30</f>
        <v>0</v>
      </c>
      <c r="G28" s="25">
        <f>G29+G30</f>
        <v>0</v>
      </c>
      <c r="H28" s="17">
        <f t="shared" si="0"/>
        <v>0</v>
      </c>
    </row>
    <row r="29" spans="2:8" ht="12.75">
      <c r="B29" s="18" t="s">
        <v>480</v>
      </c>
      <c r="C29" s="25">
        <v>0</v>
      </c>
      <c r="D29" s="17">
        <v>0</v>
      </c>
      <c r="E29" s="17">
        <f>C29+D29</f>
        <v>0</v>
      </c>
      <c r="F29" s="17">
        <v>0</v>
      </c>
      <c r="G29" s="17">
        <v>0</v>
      </c>
      <c r="H29" s="17">
        <f t="shared" si="0"/>
        <v>0</v>
      </c>
    </row>
    <row r="30" spans="2:8" ht="12.75">
      <c r="B30" s="18" t="s">
        <v>481</v>
      </c>
      <c r="C30" s="25">
        <v>0</v>
      </c>
      <c r="D30" s="17">
        <v>0</v>
      </c>
      <c r="E30" s="17">
        <f>C30+D30</f>
        <v>0</v>
      </c>
      <c r="F30" s="17">
        <v>0</v>
      </c>
      <c r="G30" s="17">
        <v>0</v>
      </c>
      <c r="H30" s="17">
        <f t="shared" si="0"/>
        <v>0</v>
      </c>
    </row>
    <row r="31" spans="2:8" ht="12.75">
      <c r="B31" s="177" t="s">
        <v>482</v>
      </c>
      <c r="C31" s="25">
        <v>0</v>
      </c>
      <c r="D31" s="17">
        <v>0</v>
      </c>
      <c r="E31" s="17">
        <f>C31+D31</f>
        <v>0</v>
      </c>
      <c r="F31" s="17">
        <v>0</v>
      </c>
      <c r="G31" s="17">
        <v>0</v>
      </c>
      <c r="H31" s="17">
        <f t="shared" si="0"/>
        <v>0</v>
      </c>
    </row>
    <row r="32" spans="2:8" ht="25.5">
      <c r="B32" s="176" t="s">
        <v>484</v>
      </c>
      <c r="C32" s="162">
        <f aca="true" t="shared" si="1" ref="C32:H32">C9+C21</f>
        <v>2827323782.79</v>
      </c>
      <c r="D32" s="162">
        <f t="shared" si="1"/>
        <v>563885335.8299999</v>
      </c>
      <c r="E32" s="162">
        <f t="shared" si="1"/>
        <v>3391209118.62</v>
      </c>
      <c r="F32" s="162">
        <f t="shared" si="1"/>
        <v>3391209118.62</v>
      </c>
      <c r="G32" s="162">
        <f t="shared" si="1"/>
        <v>3391030822.43</v>
      </c>
      <c r="H32" s="162">
        <f t="shared" si="1"/>
        <v>0</v>
      </c>
    </row>
    <row r="33" spans="2:8" ht="13.5" thickBot="1">
      <c r="B33" s="183"/>
      <c r="C33" s="184"/>
      <c r="D33" s="185"/>
      <c r="E33" s="185"/>
      <c r="F33" s="185"/>
      <c r="G33" s="185"/>
      <c r="H33" s="185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  <ignoredErrors>
    <ignoredError sqref="E28 E16" formula="1"/>
    <ignoredError sqref="C24:D24 F24:G24 C12:D12 F12:G12" formulaRange="1"/>
    <ignoredError sqref="E24 E1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Elizabeth Perez</cp:lastModifiedBy>
  <cp:lastPrinted>2019-05-14T19:09:21Z</cp:lastPrinted>
  <dcterms:created xsi:type="dcterms:W3CDTF">2016-10-11T18:36:49Z</dcterms:created>
  <dcterms:modified xsi:type="dcterms:W3CDTF">2019-05-14T19:17:05Z</dcterms:modified>
  <cp:category/>
  <cp:version/>
  <cp:contentType/>
  <cp:contentStatus/>
</cp:coreProperties>
</file>